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-nfowler\Desktop\Website Uploads\"/>
    </mc:Choice>
  </mc:AlternateContent>
  <xr:revisionPtr revIDLastSave="0" documentId="13_ncr:1_{B7AA04DA-2351-4B82-A364-D2FD4F0EA666}" xr6:coauthVersionLast="47" xr6:coauthVersionMax="47" xr10:uidLastSave="{00000000-0000-0000-0000-000000000000}"/>
  <bookViews>
    <workbookView xWindow="-120" yWindow="-120" windowWidth="29040" windowHeight="15720" xr2:uid="{64DA9D35-9474-44CF-A2F0-62899B107DFE}"/>
  </bookViews>
  <sheets>
    <sheet name="2025 Commercial ECF" sheetId="1" r:id="rId1"/>
    <sheet name="2025 Industrial EC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L3" i="1"/>
  <c r="N3" i="1" s="1"/>
  <c r="P3" i="1"/>
  <c r="N4" i="1"/>
  <c r="P4" i="1"/>
  <c r="I5" i="1"/>
  <c r="L5" i="1"/>
  <c r="N5" i="1" s="1"/>
  <c r="I6" i="1"/>
  <c r="L6" i="1"/>
  <c r="N6" i="1"/>
  <c r="P6" i="1"/>
  <c r="I7" i="1"/>
  <c r="L7" i="1"/>
  <c r="N7" i="1" s="1"/>
  <c r="I8" i="1"/>
  <c r="L8" i="1"/>
  <c r="N8" i="1"/>
  <c r="P8" i="1"/>
  <c r="I9" i="1"/>
  <c r="L9" i="1"/>
  <c r="N9" i="1"/>
  <c r="P9" i="1"/>
  <c r="I10" i="1"/>
  <c r="L10" i="1"/>
  <c r="N10" i="1" s="1"/>
  <c r="P10" i="1"/>
  <c r="N11" i="1"/>
  <c r="P11" i="1"/>
  <c r="I12" i="1"/>
  <c r="L12" i="1"/>
  <c r="N12" i="1" s="1"/>
  <c r="I13" i="1"/>
  <c r="L13" i="1"/>
  <c r="N13" i="1"/>
  <c r="P13" i="1"/>
  <c r="I14" i="1"/>
  <c r="L14" i="1"/>
  <c r="N14" i="1"/>
  <c r="P14" i="1"/>
  <c r="I15" i="1"/>
  <c r="L15" i="1"/>
  <c r="N15" i="1"/>
  <c r="P15" i="1"/>
  <c r="I16" i="1"/>
  <c r="L16" i="1"/>
  <c r="N16" i="1" s="1"/>
  <c r="I17" i="1"/>
  <c r="L17" i="1"/>
  <c r="N17" i="1"/>
  <c r="P17" i="1"/>
  <c r="I18" i="1"/>
  <c r="L18" i="1"/>
  <c r="N18" i="1" s="1"/>
  <c r="I19" i="1"/>
  <c r="L19" i="1"/>
  <c r="N19" i="1"/>
  <c r="P19" i="1"/>
  <c r="I20" i="1"/>
  <c r="L20" i="1"/>
  <c r="N20" i="1" s="1"/>
  <c r="I21" i="1"/>
  <c r="L21" i="1"/>
  <c r="N21" i="1"/>
  <c r="P21" i="1"/>
  <c r="I22" i="1"/>
  <c r="L22" i="1"/>
  <c r="N22" i="1"/>
  <c r="P22" i="1"/>
  <c r="I23" i="1"/>
  <c r="L23" i="1"/>
  <c r="N23" i="1"/>
  <c r="P23" i="1"/>
  <c r="I24" i="1"/>
  <c r="L24" i="1"/>
  <c r="N24" i="1" s="1"/>
  <c r="I25" i="1"/>
  <c r="L25" i="1"/>
  <c r="N25" i="1"/>
  <c r="P25" i="1"/>
  <c r="I26" i="1"/>
  <c r="L26" i="1"/>
  <c r="N26" i="1"/>
  <c r="P26" i="1"/>
  <c r="N27" i="1"/>
  <c r="P27" i="1"/>
  <c r="N28" i="1"/>
  <c r="P28" i="1"/>
  <c r="I29" i="1"/>
  <c r="L29" i="1"/>
  <c r="N29" i="1" s="1"/>
  <c r="P29" i="1"/>
  <c r="I30" i="1"/>
  <c r="L30" i="1"/>
  <c r="N30" i="1"/>
  <c r="P30" i="1"/>
  <c r="I31" i="1"/>
  <c r="L31" i="1"/>
  <c r="N31" i="1" s="1"/>
  <c r="P31" i="1"/>
  <c r="I32" i="1"/>
  <c r="L32" i="1"/>
  <c r="P32" i="1" s="1"/>
  <c r="N32" i="1"/>
  <c r="I33" i="1"/>
  <c r="L33" i="1"/>
  <c r="N33" i="1" s="1"/>
  <c r="P33" i="1"/>
  <c r="I34" i="1"/>
  <c r="L34" i="1"/>
  <c r="N34" i="1"/>
  <c r="P34" i="1"/>
  <c r="I35" i="1"/>
  <c r="L35" i="1"/>
  <c r="N35" i="1"/>
  <c r="P35" i="1"/>
  <c r="I36" i="1"/>
  <c r="L36" i="1"/>
  <c r="P36" i="1" s="1"/>
  <c r="N36" i="1"/>
  <c r="I37" i="1"/>
  <c r="L37" i="1"/>
  <c r="N37" i="1" s="1"/>
  <c r="P37" i="1"/>
  <c r="I38" i="1"/>
  <c r="L38" i="1"/>
  <c r="N38" i="1"/>
  <c r="P38" i="1"/>
  <c r="I39" i="1"/>
  <c r="L39" i="1"/>
  <c r="N39" i="1"/>
  <c r="P39" i="1"/>
  <c r="I40" i="1"/>
  <c r="L40" i="1"/>
  <c r="P40" i="1" s="1"/>
  <c r="N40" i="1"/>
  <c r="I41" i="1"/>
  <c r="L41" i="1"/>
  <c r="N41" i="1" s="1"/>
  <c r="P41" i="1"/>
  <c r="I42" i="1"/>
  <c r="L42" i="1"/>
  <c r="N42" i="1"/>
  <c r="P42" i="1"/>
  <c r="I43" i="1"/>
  <c r="L43" i="1"/>
  <c r="N43" i="1" s="1"/>
  <c r="I44" i="1"/>
  <c r="L44" i="1"/>
  <c r="P44" i="1" s="1"/>
  <c r="M14" i="2"/>
  <c r="N8" i="2"/>
  <c r="N7" i="2"/>
  <c r="N6" i="2"/>
  <c r="N5" i="2"/>
  <c r="N4" i="2"/>
  <c r="N3" i="2"/>
  <c r="L8" i="2"/>
  <c r="L7" i="2"/>
  <c r="L6" i="2"/>
  <c r="L5" i="2"/>
  <c r="L4" i="2"/>
  <c r="L3" i="2"/>
  <c r="I11" i="2"/>
  <c r="P9" i="2"/>
  <c r="M9" i="2"/>
  <c r="J9" i="2"/>
  <c r="H9" i="2"/>
  <c r="G9" i="2"/>
  <c r="D9" i="2"/>
  <c r="L60" i="1"/>
  <c r="P60" i="1" s="1"/>
  <c r="I60" i="1"/>
  <c r="L59" i="1"/>
  <c r="P59" i="1" s="1"/>
  <c r="I59" i="1"/>
  <c r="L58" i="1"/>
  <c r="P58" i="1" s="1"/>
  <c r="I58" i="1"/>
  <c r="L56" i="1"/>
  <c r="N56" i="1" s="1"/>
  <c r="I56" i="1"/>
  <c r="L55" i="1"/>
  <c r="P55" i="1" s="1"/>
  <c r="I55" i="1"/>
  <c r="O50" i="1"/>
  <c r="M50" i="1"/>
  <c r="M45" i="1"/>
  <c r="J45" i="1"/>
  <c r="H45" i="1"/>
  <c r="G45" i="1"/>
  <c r="D45" i="1"/>
  <c r="P43" i="1" l="1"/>
  <c r="N44" i="1"/>
  <c r="P24" i="1"/>
  <c r="P20" i="1"/>
  <c r="P16" i="1"/>
  <c r="P12" i="1"/>
  <c r="P18" i="1"/>
  <c r="P5" i="1"/>
  <c r="P7" i="1"/>
  <c r="O14" i="2"/>
  <c r="N11" i="2"/>
  <c r="R8" i="2" s="1"/>
  <c r="Q10" i="2"/>
  <c r="L9" i="2"/>
  <c r="N10" i="2" s="1"/>
  <c r="I10" i="2"/>
  <c r="N55" i="1"/>
  <c r="I47" i="1"/>
  <c r="P56" i="1"/>
  <c r="I46" i="1"/>
  <c r="N59" i="1"/>
  <c r="L45" i="1"/>
  <c r="N46" i="1" s="1"/>
  <c r="N58" i="1"/>
  <c r="N60" i="1"/>
  <c r="R7" i="2" l="1"/>
  <c r="R4" i="2"/>
  <c r="R6" i="2"/>
  <c r="R9" i="2"/>
  <c r="R3" i="2"/>
  <c r="R5" i="2"/>
  <c r="P45" i="1"/>
  <c r="N47" i="1"/>
  <c r="Q46" i="1"/>
  <c r="R11" i="1" l="1"/>
  <c r="R15" i="1"/>
  <c r="R19" i="1"/>
  <c r="R23" i="1"/>
  <c r="R12" i="1"/>
  <c r="R21" i="1"/>
  <c r="R38" i="1"/>
  <c r="R9" i="1"/>
  <c r="R14" i="1"/>
  <c r="R26" i="1"/>
  <c r="R31" i="1"/>
  <c r="R35" i="1"/>
  <c r="R39" i="1"/>
  <c r="R43" i="1"/>
  <c r="R28" i="1"/>
  <c r="R32" i="1"/>
  <c r="R36" i="1"/>
  <c r="R40" i="1"/>
  <c r="R44" i="1"/>
  <c r="R24" i="1"/>
  <c r="R7" i="1"/>
  <c r="R20" i="1"/>
  <c r="R33" i="1"/>
  <c r="R37" i="1"/>
  <c r="R41" i="1"/>
  <c r="R13" i="1"/>
  <c r="R25" i="1"/>
  <c r="R30" i="1"/>
  <c r="R5" i="1"/>
  <c r="R18" i="1"/>
  <c r="R16" i="1"/>
  <c r="R29" i="1"/>
  <c r="R42" i="1"/>
  <c r="R22" i="1"/>
  <c r="R10" i="1"/>
  <c r="R27" i="1"/>
  <c r="R3" i="1"/>
  <c r="R8" i="1"/>
  <c r="R17" i="1"/>
  <c r="R34" i="1"/>
  <c r="R6" i="1"/>
  <c r="R4" i="1"/>
  <c r="Q11" i="2"/>
  <c r="S11" i="2" s="1"/>
  <c r="R55" i="1"/>
  <c r="R59" i="1"/>
  <c r="R45" i="1"/>
  <c r="R58" i="1"/>
  <c r="R56" i="1"/>
  <c r="R60" i="1"/>
  <c r="Q47" i="1" l="1"/>
  <c r="S47" i="1" s="1"/>
</calcChain>
</file>

<file path=xl/sharedStrings.xml><?xml version="1.0" encoding="utf-8"?>
<sst xmlns="http://schemas.openxmlformats.org/spreadsheetml/2006/main" count="537" uniqueCount="194">
  <si>
    <t>2025 Combined Commercial  ECF</t>
  </si>
  <si>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</si>
  <si>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</si>
  <si>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</si>
  <si>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</si>
  <si>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</si>
  <si>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</si>
  <si>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</si>
  <si>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</si>
  <si>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</si>
  <si>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</si>
  <si>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</si>
  <si>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</si>
  <si>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</si>
  <si>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</si>
  <si>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</si>
  <si>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</si>
  <si>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</si>
  <si>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</si>
  <si>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</si>
  <si>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</si>
  <si>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</si>
  <si>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</si>
  <si>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</si>
  <si>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</si>
  <si>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</si>
  <si>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</si>
  <si>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</si>
  <si>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</si>
  <si>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</si>
  <si>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</si>
  <si>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</si>
  <si>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</si>
  <si>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</si>
  <si>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</si>
  <si>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</si>
  <si>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</si>
  <si>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</si>
  <si>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</si>
  <si>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</si>
  <si>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10-12-5-29-4055-700</t>
  </si>
  <si>
    <t>1514 S 25TH</t>
  </si>
  <si>
    <t>WD</t>
  </si>
  <si>
    <t>19-MULTI PARCEL ARM'S LENGTH</t>
  </si>
  <si>
    <t>ST</t>
  </si>
  <si>
    <t>Yes</t>
  </si>
  <si>
    <t>10-12-5-29-4093-000</t>
  </si>
  <si>
    <t>DEPRESSED</t>
  </si>
  <si>
    <t>24-10-3-05-2123-000</t>
  </si>
  <si>
    <t>1021 N SAGINAW</t>
  </si>
  <si>
    <t>03-ARM'S LENGTH</t>
  </si>
  <si>
    <t>24C1</t>
  </si>
  <si>
    <t>1 STORY</t>
  </si>
  <si>
    <t xml:space="preserve">  /  /    </t>
  </si>
  <si>
    <t>10-12-5-32-3026-000</t>
  </si>
  <si>
    <t>3770 HESS</t>
  </si>
  <si>
    <t>CD</t>
  </si>
  <si>
    <t>24C2</t>
  </si>
  <si>
    <t>03-11-6-23-0200-000</t>
  </si>
  <si>
    <t>355 N MAIN</t>
  </si>
  <si>
    <t>DDA PARCEL</t>
  </si>
  <si>
    <t>HIGH DENSITY</t>
  </si>
  <si>
    <t>03-11-6-27-0980-000</t>
  </si>
  <si>
    <t>305 S FRANKLIN</t>
  </si>
  <si>
    <t>24C3</t>
  </si>
  <si>
    <t>2.0 STORY</t>
  </si>
  <si>
    <t>18-13-4-35-3101-000</t>
  </si>
  <si>
    <t>2270 TITTABAWASSEE</t>
  </si>
  <si>
    <t>28-12-3-25-2032-000</t>
  </si>
  <si>
    <t>7770 GRATIOT</t>
  </si>
  <si>
    <t>28-12-3-25-3010-000</t>
  </si>
  <si>
    <t>7679 GRATIOT</t>
  </si>
  <si>
    <t>29-13-3-21-2024-000</t>
  </si>
  <si>
    <t>7711 MIDLAND</t>
  </si>
  <si>
    <t>MLC</t>
  </si>
  <si>
    <t>02-13-5-31-2114-000</t>
  </si>
  <si>
    <t>845 BRIDGEVIEW SOUTH</t>
  </si>
  <si>
    <t>No</t>
  </si>
  <si>
    <t>LOW DENSITY/ RURAL</t>
  </si>
  <si>
    <t>22-12-2-28-4029-001</t>
  </si>
  <si>
    <t>475 KING</t>
  </si>
  <si>
    <t>13-09-3-09-0693-001</t>
  </si>
  <si>
    <t>803 LANSING</t>
  </si>
  <si>
    <t>17-12-1-26-0151-000</t>
  </si>
  <si>
    <t>218 E SAGINAW</t>
  </si>
  <si>
    <t>10-12-5-02-4010-003</t>
  </si>
  <si>
    <t>5676 BECKER</t>
  </si>
  <si>
    <t>18-13-4-25-4006-000</t>
  </si>
  <si>
    <t>1445 N LIBERTY</t>
  </si>
  <si>
    <t>02-13-5-31-4105-002</t>
  </si>
  <si>
    <t>300 JONES</t>
  </si>
  <si>
    <t>13-09-3-16-0307-800</t>
  </si>
  <si>
    <t>1026 W BROAD</t>
  </si>
  <si>
    <t>13-09-3-16-0658-700</t>
  </si>
  <si>
    <t>110 N 4TH</t>
  </si>
  <si>
    <t>LC</t>
  </si>
  <si>
    <t>11-12-4-01-2007-000</t>
  </si>
  <si>
    <t>4915 N MICHIGAN</t>
  </si>
  <si>
    <t>DUPLEX</t>
  </si>
  <si>
    <t>13-09-3-24-1005-000</t>
  </si>
  <si>
    <t>7077 PEET</t>
  </si>
  <si>
    <t>25-11-4-13-3007-000</t>
  </si>
  <si>
    <t>4991 EAST</t>
  </si>
  <si>
    <t>02-13-5-31-4105-001</t>
  </si>
  <si>
    <t>370 N ADAMS</t>
  </si>
  <si>
    <t>LOW DENSITY/RURAL</t>
  </si>
  <si>
    <t>10-12-5-21-3057-003</t>
  </si>
  <si>
    <t>600 S OUTER</t>
  </si>
  <si>
    <t>18-13-4-27-4006-000</t>
  </si>
  <si>
    <t>6251 BAY</t>
  </si>
  <si>
    <t>MEDIUM DENSITY / OUTSKIRTS</t>
  </si>
  <si>
    <t>28-12-3-25-1102-000</t>
  </si>
  <si>
    <t>7212 GRATIOT</t>
  </si>
  <si>
    <t>28-12-3-26-4064-001</t>
  </si>
  <si>
    <t>8235 GRATIOT</t>
  </si>
  <si>
    <t>DDA BASE</t>
  </si>
  <si>
    <t>03-11-6-22-1444-008</t>
  </si>
  <si>
    <t>465 N FRANKLIN</t>
  </si>
  <si>
    <t>22-12-2-28-0502-000</t>
  </si>
  <si>
    <t>228 W SAGINAW</t>
  </si>
  <si>
    <t>18-13-4-27-1009-000</t>
  </si>
  <si>
    <t>6985 BAY</t>
  </si>
  <si>
    <t>NS</t>
  </si>
  <si>
    <t>05-10-6-30-3028-000</t>
  </si>
  <si>
    <t>7930 MAIN</t>
  </si>
  <si>
    <t>13-09-3-16-0159-000</t>
  </si>
  <si>
    <t>107 W BROAD</t>
  </si>
  <si>
    <t>28-12-3-27-2007-700</t>
  </si>
  <si>
    <t>9620 GRATIOT</t>
  </si>
  <si>
    <t>MEDIUM DENSITY/ DEVELOPING</t>
  </si>
  <si>
    <t>28-12-3-25-2013-000</t>
  </si>
  <si>
    <t>7916 GRATIOT</t>
  </si>
  <si>
    <t>07-09-3-31-0431-001</t>
  </si>
  <si>
    <t>307 S MAIN</t>
  </si>
  <si>
    <t>1.25 STORY</t>
  </si>
  <si>
    <t>24-10-3-05-0621-000</t>
  </si>
  <si>
    <t>126 S SAGINAW</t>
  </si>
  <si>
    <t>29-13-3-21-2010-000</t>
  </si>
  <si>
    <t>398 S MAIN</t>
  </si>
  <si>
    <t>18-13-4-36-3113-000</t>
  </si>
  <si>
    <t>1646 CHAMPAGNE DR N</t>
  </si>
  <si>
    <t>28-12-3-28-3008-000</t>
  </si>
  <si>
    <t>525 S GRAHAM</t>
  </si>
  <si>
    <t>13-09-3-16-0543-000</t>
  </si>
  <si>
    <t>709 W BROAD</t>
  </si>
  <si>
    <t>10-12-5-08-4107-000</t>
  </si>
  <si>
    <t>3375 E WASHINGTON</t>
  </si>
  <si>
    <t>17-12-1-26-0673-001</t>
  </si>
  <si>
    <t>400 N MIDLAND</t>
  </si>
  <si>
    <t>05-10-6-21-3019-002</t>
  </si>
  <si>
    <t>11911 DIXIE</t>
  </si>
  <si>
    <t>PRIME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</si>
  <si>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</si>
  <si>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</si>
  <si>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</si>
  <si>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</si>
  <si>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</si>
  <si>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</si>
  <si>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</si>
  <si>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</si>
  <si>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ORIGINAL STATISTICS</t>
  </si>
  <si>
    <t>Range:</t>
  </si>
  <si>
    <t>Ave - 1.5 STD Dev</t>
  </si>
  <si>
    <t>to</t>
  </si>
  <si>
    <t>Ave + 1.5 STD Dev</t>
  </si>
  <si>
    <t>Calculation for outliers:</t>
  </si>
  <si>
    <t>Final ECF after outliers removed:</t>
  </si>
  <si>
    <t>LOW Outliers</t>
  </si>
  <si>
    <t>11-12-4-05-2636-000</t>
  </si>
  <si>
    <t>3355 RESERVE</t>
  </si>
  <si>
    <t>18-13-4-35-4002-004</t>
  </si>
  <si>
    <t>2205 TRAUTNER</t>
  </si>
  <si>
    <t>High Outliers</t>
  </si>
  <si>
    <t>11-12-4-12-2702-000</t>
  </si>
  <si>
    <t>3925 BAUER</t>
  </si>
  <si>
    <t>11-12-4-12-2700-000</t>
  </si>
  <si>
    <t>09-11-5-09-3235-000</t>
  </si>
  <si>
    <t>3681 BERNICE</t>
  </si>
  <si>
    <t>18-13-4-34-4004-004</t>
  </si>
  <si>
    <t>3370 TITTABAWASSEE</t>
  </si>
  <si>
    <t>2025  Industrial  ECF</t>
  </si>
  <si>
    <t>91-30-1-05-2000-000</t>
  </si>
  <si>
    <t>2600 STATE</t>
  </si>
  <si>
    <t>03-11-6-35-2107-001</t>
  </si>
  <si>
    <t>320 LIST</t>
  </si>
  <si>
    <t>24I2</t>
  </si>
  <si>
    <t>91-70-0-28-4000-000</t>
  </si>
  <si>
    <t>601 S HAMILTON</t>
  </si>
  <si>
    <t>03-11-6-35-2108-004</t>
  </si>
  <si>
    <t>370 LIST</t>
  </si>
  <si>
    <t>10-12-5-27-2520-000</t>
  </si>
  <si>
    <t>280 W MORLEY</t>
  </si>
  <si>
    <t>25-11-4-23-1046-001</t>
  </si>
  <si>
    <t>5450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</si>
</sst>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  <numFmt numFmtId="168" formatCode="#0.0000_);[Red]\(#0.0000\)"/>
    <numFmt numFmtId="169" formatCode="\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6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38" fontId="2" fillId="2" borderId="0" xfId="0" applyNumberFormat="1" applyFont="1" applyFill="1"/>
    <xf numFmtId="167" fontId="2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168" fontId="2" fillId="2" borderId="0" xfId="0" applyNumberFormat="1" applyFont="1" applyFill="1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6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38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right"/>
    </xf>
    <xf numFmtId="168" fontId="3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4" borderId="0" xfId="0" applyFill="1"/>
    <xf numFmtId="0" fontId="4" fillId="5" borderId="1" xfId="0" applyFont="1" applyFill="1" applyBorder="1"/>
    <xf numFmtId="164" fontId="4" fillId="5" borderId="1" xfId="0" applyNumberFormat="1" applyFont="1" applyFill="1" applyBorder="1"/>
    <xf numFmtId="6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38" fontId="4" fillId="5" borderId="1" xfId="0" applyNumberFormat="1" applyFont="1" applyFill="1" applyBorder="1"/>
    <xf numFmtId="167" fontId="4" fillId="5" borderId="1" xfId="0" applyNumberFormat="1" applyFont="1" applyFill="1" applyBorder="1"/>
    <xf numFmtId="49" fontId="4" fillId="5" borderId="1" xfId="0" applyNumberFormat="1" applyFont="1" applyFill="1" applyBorder="1" applyAlignment="1">
      <alignment horizontal="right"/>
    </xf>
    <xf numFmtId="168" fontId="4" fillId="5" borderId="1" xfId="0" applyNumberFormat="1" applyFont="1" applyFill="1" applyBorder="1"/>
    <xf numFmtId="0" fontId="4" fillId="5" borderId="0" xfId="0" applyFont="1" applyFill="1"/>
    <xf numFmtId="164" fontId="4" fillId="5" borderId="0" xfId="0" applyNumberFormat="1" applyFont="1" applyFill="1"/>
    <xf numFmtId="6" fontId="4" fillId="5" borderId="0" xfId="0" applyNumberFormat="1" applyFont="1" applyFill="1"/>
    <xf numFmtId="165" fontId="4" fillId="5" borderId="0" xfId="0" applyNumberFormat="1" applyFont="1" applyFill="1"/>
    <xf numFmtId="166" fontId="4" fillId="5" borderId="0" xfId="0" applyNumberFormat="1" applyFont="1" applyFill="1"/>
    <xf numFmtId="38" fontId="4" fillId="5" borderId="0" xfId="0" applyNumberFormat="1" applyFont="1" applyFill="1"/>
    <xf numFmtId="167" fontId="4" fillId="5" borderId="0" xfId="0" applyNumberFormat="1" applyFont="1" applyFill="1"/>
    <xf numFmtId="49" fontId="4" fillId="5" borderId="0" xfId="0" applyNumberFormat="1" applyFont="1" applyFill="1" applyAlignment="1">
      <alignment horizontal="right"/>
    </xf>
    <xf numFmtId="168" fontId="4" fillId="5" borderId="0" xfId="0" applyNumberFormat="1" applyFont="1" applyFill="1"/>
    <xf numFmtId="0" fontId="4" fillId="5" borderId="2" xfId="0" applyFont="1" applyFill="1" applyBorder="1"/>
    <xf numFmtId="164" fontId="4" fillId="5" borderId="2" xfId="0" applyNumberFormat="1" applyFont="1" applyFill="1" applyBorder="1"/>
    <xf numFmtId="6" fontId="4" fillId="5" borderId="2" xfId="0" applyNumberFormat="1" applyFont="1" applyFill="1" applyBorder="1"/>
    <xf numFmtId="165" fontId="4" fillId="5" borderId="2" xfId="0" applyNumberFormat="1" applyFont="1" applyFill="1" applyBorder="1"/>
    <xf numFmtId="166" fontId="4" fillId="5" borderId="2" xfId="0" applyNumberFormat="1" applyFont="1" applyFill="1" applyBorder="1"/>
    <xf numFmtId="38" fontId="4" fillId="5" borderId="2" xfId="0" applyNumberFormat="1" applyFont="1" applyFill="1" applyBorder="1"/>
    <xf numFmtId="167" fontId="4" fillId="5" borderId="2" xfId="0" applyNumberFormat="1" applyFont="1" applyFill="1" applyBorder="1"/>
    <xf numFmtId="168" fontId="4" fillId="5" borderId="2" xfId="0" applyNumberFormat="1" applyFont="1" applyFill="1" applyBorder="1" applyAlignment="1">
      <alignment horizontal="right"/>
    </xf>
    <xf numFmtId="168" fontId="4" fillId="5" borderId="2" xfId="0" applyNumberFormat="1" applyFont="1" applyFill="1" applyBorder="1"/>
    <xf numFmtId="6" fontId="0" fillId="6" borderId="0" xfId="0" applyNumberFormat="1" applyFill="1" applyAlignment="1">
      <alignment horizontal="right"/>
    </xf>
    <xf numFmtId="38" fontId="0" fillId="6" borderId="0" xfId="0" applyNumberFormat="1" applyFill="1"/>
    <xf numFmtId="167" fontId="0" fillId="6" borderId="0" xfId="0" applyNumberFormat="1" applyFill="1"/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6" fontId="0" fillId="0" borderId="0" xfId="0" applyNumberFormat="1" applyAlignment="1">
      <alignment horizontal="right"/>
    </xf>
    <xf numFmtId="2" fontId="0" fillId="0" borderId="3" xfId="1" applyNumberFormat="1" applyFont="1" applyBorder="1"/>
    <xf numFmtId="167" fontId="0" fillId="0" borderId="3" xfId="0" applyNumberFormat="1" applyBorder="1" applyAlignment="1">
      <alignment horizontal="center"/>
    </xf>
    <xf numFmtId="2" fontId="4" fillId="7" borderId="0" xfId="0" applyNumberFormat="1" applyFont="1" applyFill="1"/>
    <xf numFmtId="0" fontId="5" fillId="7" borderId="0" xfId="0" applyFont="1" applyFill="1"/>
    <xf numFmtId="164" fontId="5" fillId="7" borderId="0" xfId="0" applyNumberFormat="1" applyFont="1" applyFill="1"/>
    <xf numFmtId="6" fontId="6" fillId="7" borderId="0" xfId="0" applyNumberFormat="1" applyFont="1" applyFill="1"/>
    <xf numFmtId="6" fontId="5" fillId="7" borderId="0" xfId="0" applyNumberFormat="1" applyFont="1" applyFill="1"/>
    <xf numFmtId="165" fontId="5" fillId="7" borderId="0" xfId="0" applyNumberFormat="1" applyFont="1" applyFill="1"/>
    <xf numFmtId="166" fontId="5" fillId="7" borderId="0" xfId="0" applyNumberFormat="1" applyFont="1" applyFill="1"/>
    <xf numFmtId="38" fontId="5" fillId="7" borderId="0" xfId="0" applyNumberFormat="1" applyFont="1" applyFill="1"/>
    <xf numFmtId="167" fontId="5" fillId="7" borderId="0" xfId="0" applyNumberFormat="1" applyFont="1" applyFill="1"/>
    <xf numFmtId="49" fontId="5" fillId="7" borderId="0" xfId="0" applyNumberFormat="1" applyFont="1" applyFill="1" applyAlignment="1">
      <alignment horizontal="right"/>
    </xf>
    <xf numFmtId="168" fontId="5" fillId="7" borderId="0" xfId="0" applyNumberFormat="1" applyFont="1" applyFill="1"/>
    <xf numFmtId="0" fontId="0" fillId="8" borderId="0" xfId="0" applyFill="1"/>
    <xf numFmtId="164" fontId="0" fillId="8" borderId="0" xfId="0" applyNumberFormat="1" applyFill="1"/>
    <xf numFmtId="6" fontId="7" fillId="8" borderId="0" xfId="0" applyNumberFormat="1" applyFont="1" applyFill="1"/>
    <xf numFmtId="6" fontId="0" fillId="8" borderId="0" xfId="0" applyNumberFormat="1" applyFill="1"/>
    <xf numFmtId="165" fontId="0" fillId="8" borderId="0" xfId="0" applyNumberFormat="1" applyFill="1"/>
    <xf numFmtId="166" fontId="0" fillId="8" borderId="0" xfId="0" applyNumberFormat="1" applyFill="1"/>
    <xf numFmtId="38" fontId="0" fillId="8" borderId="0" xfId="0" applyNumberFormat="1" applyFill="1"/>
    <xf numFmtId="167" fontId="0" fillId="8" borderId="0" xfId="0" applyNumberFormat="1" applyFill="1"/>
    <xf numFmtId="49" fontId="0" fillId="8" borderId="0" xfId="0" applyNumberFormat="1" applyFill="1" applyAlignment="1">
      <alignment horizontal="right"/>
    </xf>
    <xf numFmtId="168" fontId="0" fillId="8" borderId="0" xfId="0" applyNumberFormat="1" applyFill="1"/>
    <xf numFmtId="49" fontId="0" fillId="0" borderId="0" xfId="0" applyNumberFormat="1" applyAlignment="1">
      <alignment horizontal="right"/>
    </xf>
    <xf numFmtId="0" fontId="8" fillId="9" borderId="0" xfId="0" applyFont="1" applyFill="1"/>
    <xf numFmtId="0" fontId="0" fillId="9" borderId="0" xfId="0" applyFill="1"/>
    <xf numFmtId="164" fontId="0" fillId="9" borderId="0" xfId="0" applyNumberFormat="1" applyFill="1"/>
    <xf numFmtId="6" fontId="0" fillId="9" borderId="0" xfId="0" applyNumberFormat="1" applyFill="1"/>
    <xf numFmtId="165" fontId="0" fillId="9" borderId="0" xfId="0" applyNumberFormat="1" applyFill="1"/>
    <xf numFmtId="38" fontId="0" fillId="9" borderId="0" xfId="0" applyNumberFormat="1" applyFill="1"/>
    <xf numFmtId="167" fontId="0" fillId="9" borderId="0" xfId="0" applyNumberFormat="1" applyFill="1"/>
    <xf numFmtId="49" fontId="0" fillId="9" borderId="0" xfId="0" quotePrefix="1" applyNumberFormat="1" applyFill="1" applyAlignment="1">
      <alignment horizontal="right"/>
    </xf>
    <xf numFmtId="168" fontId="0" fillId="9" borderId="0" xfId="0" applyNumberFormat="1" applyFill="1"/>
    <xf numFmtId="0" fontId="8" fillId="0" borderId="0" xfId="0" applyFont="1"/>
    <xf numFmtId="169" fontId="0" fillId="0" borderId="0" xfId="0" applyNumberFormat="1"/>
  </cellXfs>
  <cellStyles count="2">
    <cellStyle name="Comma 2" xfId="1" xr:uid="{B9BDD286-EA01-4C61-B187-BC30DC549A8D}"/>
    <cellStyle name="Normal" xfId="0" builtinId="0"/>
  </cellStyles>
  <dxfs count="8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colors>
    <mruColors>
      <color rgb="FF66FF33"/>
      <color rgb="FF00FF00"/>
      <color rgb="FF66FF66"/>
      <color rgb="FF66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2FA1-EA02-47FD-B58F-3D541937714D}">
  <dimension ref="A1:BL60"/>
  <sheetViews>
    <sheetView tabSelected="1" workbookViewId="0">
      <selection activeCell="I27" sqref="I27"/>
    </sheetView>
  </sheetViews>
  <sheetFormatPr defaultRowHeight="15" x14ac:dyDescent="0.25"/>
  <cols>
    <col min="1" max="1" width="30.7109375" customWidth="1"/>
    <col min="2" max="2" width="34.140625" customWidth="1"/>
    <col min="3" max="3" width="16.7109375" style="20" customWidth="1"/>
    <col min="4" max="4" width="17.7109375" style="21" customWidth="1"/>
    <col min="5" max="5" width="8.7109375" customWidth="1"/>
    <col min="6" max="6" width="29" customWidth="1"/>
    <col min="7" max="8" width="17.7109375" style="21" customWidth="1"/>
    <col min="9" max="9" width="18.7109375" style="22" customWidth="1"/>
    <col min="10" max="10" width="17.7109375" style="21" customWidth="1"/>
    <col min="11" max="11" width="16.7109375" style="21" customWidth="1"/>
    <col min="12" max="12" width="19.7109375" style="21" customWidth="1"/>
    <col min="13" max="13" width="16.7109375" style="21" customWidth="1"/>
    <col min="14" max="14" width="10.7109375" style="23" customWidth="1"/>
    <col min="15" max="15" width="15.7109375" style="24" customWidth="1"/>
    <col min="16" max="16" width="13.7109375" style="25" customWidth="1"/>
    <col min="17" max="17" width="13.7109375" style="85" customWidth="1"/>
    <col min="18" max="18" width="21.7109375" style="27" customWidth="1"/>
    <col min="19" max="19" width="19.7109375" customWidth="1"/>
    <col min="20" max="20" width="13.7109375" customWidth="1"/>
    <col min="21" max="21" width="15.7109375" style="21" customWidth="1"/>
    <col min="22" max="22" width="17.7109375" customWidth="1"/>
    <col min="23" max="23" width="15.7109375" style="20" customWidth="1"/>
    <col min="24" max="24" width="40.7109375" customWidth="1"/>
    <col min="25" max="25" width="20.7109375" customWidth="1"/>
    <col min="26" max="26" width="19.7109375" customWidth="1"/>
    <col min="27" max="31" width="20.7109375" customWidth="1"/>
    <col min="32" max="32" width="21.7109375" customWidth="1"/>
    <col min="33" max="37" width="20.7109375" customWidth="1"/>
    <col min="38" max="38" width="21.7109375" customWidth="1"/>
    <col min="39" max="39" width="20.7109375" customWidth="1"/>
  </cols>
  <sheetData>
    <row r="1" spans="1:64" s="1" customFormat="1" ht="51.75" customHeight="1" x14ac:dyDescent="0.35">
      <c r="A1" s="1" t="s">
        <v>0</v>
      </c>
      <c r="C1" s="2"/>
      <c r="D1" s="3"/>
      <c r="G1" s="3"/>
      <c r="H1" s="3"/>
      <c r="I1" s="4"/>
      <c r="J1" s="3"/>
      <c r="K1" s="3"/>
      <c r="L1" s="3"/>
      <c r="M1" s="3"/>
      <c r="N1" s="5"/>
      <c r="O1" s="6"/>
      <c r="P1" s="7"/>
      <c r="Q1" s="8"/>
      <c r="R1" s="9"/>
      <c r="U1" s="3"/>
      <c r="W1" s="2"/>
    </row>
    <row r="2" spans="1:64" x14ac:dyDescent="0.2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5" t="s">
        <v>15</v>
      </c>
      <c r="P2" s="16" t="s">
        <v>16</v>
      </c>
      <c r="Q2" s="17" t="s">
        <v>17</v>
      </c>
      <c r="R2" s="18" t="s">
        <v>18</v>
      </c>
      <c r="S2" s="10" t="s">
        <v>19</v>
      </c>
      <c r="T2" s="10" t="s">
        <v>20</v>
      </c>
      <c r="U2" s="12" t="s">
        <v>21</v>
      </c>
      <c r="V2" s="10" t="s">
        <v>22</v>
      </c>
      <c r="W2" s="11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10" t="s">
        <v>34</v>
      </c>
      <c r="AI2" s="10" t="s">
        <v>35</v>
      </c>
      <c r="AJ2" s="10" t="s">
        <v>36</v>
      </c>
      <c r="AK2" s="10" t="s">
        <v>37</v>
      </c>
      <c r="AL2" s="10" t="s">
        <v>38</v>
      </c>
      <c r="AM2" s="10" t="s">
        <v>39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</row>
    <row r="3" spans="1:64" ht="15.75" customHeight="1" x14ac:dyDescent="0.25">
      <c r="A3" t="s">
        <v>75</v>
      </c>
      <c r="B3" t="s">
        <v>76</v>
      </c>
      <c r="C3" s="20">
        <v>45188</v>
      </c>
      <c r="D3" s="21">
        <v>70000</v>
      </c>
      <c r="E3" t="s">
        <v>42</v>
      </c>
      <c r="F3" t="s">
        <v>50</v>
      </c>
      <c r="G3" s="21">
        <v>70000</v>
      </c>
      <c r="H3" s="21">
        <v>71100</v>
      </c>
      <c r="I3" s="22">
        <f>H3/G3*100</f>
        <v>101.57142857142858</v>
      </c>
      <c r="J3" s="21">
        <v>121695</v>
      </c>
      <c r="K3" s="21">
        <v>27505</v>
      </c>
      <c r="L3" s="21">
        <f>G3-K3</f>
        <v>42495</v>
      </c>
      <c r="M3" s="21">
        <v>101279.56989</v>
      </c>
      <c r="N3" s="23">
        <f t="shared" ref="N3:N44" si="0">L3/M3</f>
        <v>0.4195811657390916</v>
      </c>
      <c r="O3" s="24">
        <v>1948</v>
      </c>
      <c r="P3" s="25">
        <f t="shared" ref="P3:P44" si="1">L3/O3</f>
        <v>21.814681724845997</v>
      </c>
      <c r="Q3" s="26" t="s">
        <v>44</v>
      </c>
      <c r="R3" s="27">
        <f t="shared" ref="R3:R44" si="2">ABS(N$47-N3)*100</f>
        <v>38.873059603278811</v>
      </c>
      <c r="U3" s="21">
        <v>18236</v>
      </c>
      <c r="V3" t="s">
        <v>77</v>
      </c>
      <c r="W3" s="20" t="s">
        <v>53</v>
      </c>
      <c r="Y3" t="s">
        <v>78</v>
      </c>
      <c r="Z3">
        <v>201</v>
      </c>
      <c r="AA3">
        <v>0</v>
      </c>
      <c r="AL3" s="19"/>
      <c r="BC3" s="19"/>
      <c r="BE3" s="19"/>
    </row>
    <row r="4" spans="1:64" x14ac:dyDescent="0.25">
      <c r="A4" t="s">
        <v>103</v>
      </c>
      <c r="B4" t="s">
        <v>104</v>
      </c>
      <c r="C4" s="20">
        <v>45352</v>
      </c>
      <c r="D4" s="21">
        <v>150000</v>
      </c>
      <c r="E4" t="s">
        <v>74</v>
      </c>
      <c r="F4" t="s">
        <v>50</v>
      </c>
      <c r="G4" s="21">
        <v>150000</v>
      </c>
      <c r="H4" s="21">
        <v>70500</v>
      </c>
      <c r="I4" s="22">
        <v>47</v>
      </c>
      <c r="J4" s="21">
        <v>191238</v>
      </c>
      <c r="K4" s="21">
        <v>46976</v>
      </c>
      <c r="L4" s="21">
        <v>103024</v>
      </c>
      <c r="M4" s="21">
        <v>155120.43010999999</v>
      </c>
      <c r="N4" s="23">
        <f t="shared" si="0"/>
        <v>0.66415494030633471</v>
      </c>
      <c r="O4" s="24">
        <v>1890</v>
      </c>
      <c r="P4" s="25">
        <f t="shared" si="1"/>
        <v>54.510052910052913</v>
      </c>
      <c r="Q4" s="26" t="s">
        <v>51</v>
      </c>
      <c r="R4" s="27">
        <f t="shared" si="2"/>
        <v>14.415682146554499</v>
      </c>
      <c r="U4" s="21">
        <v>15106</v>
      </c>
      <c r="V4" t="s">
        <v>45</v>
      </c>
      <c r="W4" s="20" t="s">
        <v>53</v>
      </c>
      <c r="Y4" t="s">
        <v>105</v>
      </c>
      <c r="Z4">
        <v>201</v>
      </c>
      <c r="AA4">
        <v>0</v>
      </c>
    </row>
    <row r="5" spans="1:64" s="28" customFormat="1" x14ac:dyDescent="0.25">
      <c r="A5" t="s">
        <v>89</v>
      </c>
      <c r="B5" t="s">
        <v>90</v>
      </c>
      <c r="C5" s="20">
        <v>45413</v>
      </c>
      <c r="D5" s="21">
        <v>100000</v>
      </c>
      <c r="E5" t="s">
        <v>74</v>
      </c>
      <c r="F5" t="s">
        <v>50</v>
      </c>
      <c r="G5" s="21">
        <v>100000</v>
      </c>
      <c r="H5" s="21">
        <v>63100</v>
      </c>
      <c r="I5" s="22">
        <f t="shared" ref="I5:I10" si="3">H5/G5*100</f>
        <v>63.1</v>
      </c>
      <c r="J5" s="21">
        <v>166303</v>
      </c>
      <c r="K5" s="21">
        <v>30600</v>
      </c>
      <c r="L5" s="21">
        <f t="shared" ref="L5:L10" si="4">G5-K5</f>
        <v>69400</v>
      </c>
      <c r="M5" s="21">
        <v>145917.20430000001</v>
      </c>
      <c r="N5" s="23">
        <f t="shared" si="0"/>
        <v>0.47561218249025894</v>
      </c>
      <c r="O5" s="24">
        <v>2072</v>
      </c>
      <c r="P5" s="25">
        <f t="shared" si="1"/>
        <v>33.494208494208493</v>
      </c>
      <c r="Q5" s="26" t="s">
        <v>44</v>
      </c>
      <c r="R5" s="27">
        <f t="shared" si="2"/>
        <v>33.269957928162071</v>
      </c>
      <c r="S5"/>
      <c r="T5"/>
      <c r="U5" s="21">
        <v>6402</v>
      </c>
      <c r="V5" t="s">
        <v>45</v>
      </c>
      <c r="W5" s="20" t="s">
        <v>53</v>
      </c>
      <c r="X5"/>
      <c r="Y5" t="s">
        <v>78</v>
      </c>
      <c r="Z5">
        <v>201</v>
      </c>
      <c r="AA5">
        <v>0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x14ac:dyDescent="0.25">
      <c r="A6" t="s">
        <v>116</v>
      </c>
      <c r="B6" t="s">
        <v>117</v>
      </c>
      <c r="C6" s="20">
        <v>45097</v>
      </c>
      <c r="D6" s="96">
        <v>650000</v>
      </c>
      <c r="E6" t="s">
        <v>74</v>
      </c>
      <c r="F6" t="s">
        <v>50</v>
      </c>
      <c r="G6" s="96">
        <v>650000</v>
      </c>
      <c r="H6" s="21">
        <v>411000</v>
      </c>
      <c r="I6" s="22">
        <f t="shared" si="3"/>
        <v>63.230769230769234</v>
      </c>
      <c r="J6" s="21">
        <v>755512</v>
      </c>
      <c r="K6" s="21">
        <v>121660</v>
      </c>
      <c r="L6" s="21">
        <f t="shared" si="4"/>
        <v>528340</v>
      </c>
      <c r="M6" s="21">
        <v>681561.29032000003</v>
      </c>
      <c r="N6" s="23">
        <f t="shared" si="0"/>
        <v>0.77519073853495835</v>
      </c>
      <c r="O6" s="24">
        <v>9286</v>
      </c>
      <c r="P6" s="25">
        <f t="shared" si="1"/>
        <v>56.896403187594231</v>
      </c>
      <c r="Q6" s="26" t="s">
        <v>44</v>
      </c>
      <c r="R6" s="27">
        <f t="shared" si="2"/>
        <v>3.3121023236921343</v>
      </c>
      <c r="T6" t="s">
        <v>60</v>
      </c>
      <c r="U6" s="21">
        <v>103286</v>
      </c>
      <c r="V6" t="s">
        <v>45</v>
      </c>
      <c r="W6" s="20" t="s">
        <v>53</v>
      </c>
      <c r="Y6" t="s">
        <v>110</v>
      </c>
      <c r="Z6">
        <v>201</v>
      </c>
      <c r="AA6">
        <v>0</v>
      </c>
    </row>
    <row r="7" spans="1:64" x14ac:dyDescent="0.25">
      <c r="A7" t="s">
        <v>58</v>
      </c>
      <c r="B7" t="s">
        <v>59</v>
      </c>
      <c r="C7" s="20">
        <v>45146</v>
      </c>
      <c r="D7" s="96">
        <v>800000</v>
      </c>
      <c r="E7" t="s">
        <v>42</v>
      </c>
      <c r="F7" t="s">
        <v>50</v>
      </c>
      <c r="G7" s="96">
        <v>800000</v>
      </c>
      <c r="H7" s="21">
        <v>288300</v>
      </c>
      <c r="I7" s="22">
        <f t="shared" si="3"/>
        <v>36.037500000000001</v>
      </c>
      <c r="J7" s="21">
        <v>709122</v>
      </c>
      <c r="K7" s="21">
        <v>150253</v>
      </c>
      <c r="L7" s="21">
        <f t="shared" si="4"/>
        <v>649747</v>
      </c>
      <c r="M7" s="21">
        <v>600934.40859999997</v>
      </c>
      <c r="N7" s="23">
        <f t="shared" si="0"/>
        <v>1.0812278190455411</v>
      </c>
      <c r="O7" s="24">
        <v>9900</v>
      </c>
      <c r="P7" s="25">
        <f t="shared" si="1"/>
        <v>65.631010101010105</v>
      </c>
      <c r="Q7" s="26" t="s">
        <v>44</v>
      </c>
      <c r="R7" s="27">
        <f t="shared" si="2"/>
        <v>27.291605727366143</v>
      </c>
      <c r="T7" t="s">
        <v>60</v>
      </c>
      <c r="U7" s="21">
        <v>130248</v>
      </c>
      <c r="V7" t="s">
        <v>45</v>
      </c>
      <c r="W7" s="20" t="s">
        <v>53</v>
      </c>
      <c r="Y7" t="s">
        <v>61</v>
      </c>
      <c r="Z7">
        <v>201</v>
      </c>
      <c r="AA7">
        <v>0</v>
      </c>
    </row>
    <row r="8" spans="1:64" x14ac:dyDescent="0.25">
      <c r="A8" t="s">
        <v>62</v>
      </c>
      <c r="B8" t="s">
        <v>63</v>
      </c>
      <c r="C8" s="20">
        <v>45042</v>
      </c>
      <c r="D8" s="96">
        <v>275000</v>
      </c>
      <c r="E8" t="s">
        <v>42</v>
      </c>
      <c r="F8" t="s">
        <v>50</v>
      </c>
      <c r="G8" s="96">
        <v>275000</v>
      </c>
      <c r="H8" s="21">
        <v>118900</v>
      </c>
      <c r="I8" s="22">
        <f t="shared" si="3"/>
        <v>43.236363636363635</v>
      </c>
      <c r="J8" s="21">
        <v>280416</v>
      </c>
      <c r="K8" s="21">
        <v>46544</v>
      </c>
      <c r="L8" s="21">
        <f t="shared" si="4"/>
        <v>228456</v>
      </c>
      <c r="M8" s="21">
        <v>251475.265625</v>
      </c>
      <c r="N8" s="23">
        <f t="shared" si="0"/>
        <v>0.90846310245347817</v>
      </c>
      <c r="O8" s="24">
        <v>2528</v>
      </c>
      <c r="P8" s="25">
        <f t="shared" si="1"/>
        <v>90.370253164556956</v>
      </c>
      <c r="Q8" s="26" t="s">
        <v>64</v>
      </c>
      <c r="R8" s="27">
        <f t="shared" si="2"/>
        <v>10.015134068159847</v>
      </c>
      <c r="S8" t="s">
        <v>65</v>
      </c>
      <c r="T8" t="s">
        <v>60</v>
      </c>
      <c r="U8" s="21">
        <v>39798</v>
      </c>
      <c r="V8" t="s">
        <v>45</v>
      </c>
      <c r="W8" s="20" t="s">
        <v>53</v>
      </c>
      <c r="Y8" t="s">
        <v>61</v>
      </c>
      <c r="Z8">
        <v>201</v>
      </c>
      <c r="AA8">
        <v>57</v>
      </c>
    </row>
    <row r="9" spans="1:64" x14ac:dyDescent="0.25">
      <c r="A9" t="s">
        <v>149</v>
      </c>
      <c r="B9" t="s">
        <v>150</v>
      </c>
      <c r="C9" s="20">
        <v>45084</v>
      </c>
      <c r="D9" s="21">
        <v>5200000</v>
      </c>
      <c r="E9" t="s">
        <v>56</v>
      </c>
      <c r="F9" t="s">
        <v>50</v>
      </c>
      <c r="G9" s="21">
        <v>5200000</v>
      </c>
      <c r="H9" s="21">
        <v>2369000</v>
      </c>
      <c r="I9" s="22">
        <f t="shared" si="3"/>
        <v>45.557692307692307</v>
      </c>
      <c r="J9" s="21">
        <v>5166789</v>
      </c>
      <c r="K9" s="21">
        <v>1221082</v>
      </c>
      <c r="L9" s="21">
        <f t="shared" si="4"/>
        <v>3978918</v>
      </c>
      <c r="M9" s="21">
        <v>4242695.6989200003</v>
      </c>
      <c r="N9" s="23">
        <f t="shared" si="0"/>
        <v>0.93782780627252005</v>
      </c>
      <c r="O9" s="24">
        <v>68423</v>
      </c>
      <c r="P9" s="25">
        <f t="shared" si="1"/>
        <v>58.151761834470868</v>
      </c>
      <c r="Q9" s="26" t="s">
        <v>44</v>
      </c>
      <c r="R9" s="27">
        <f t="shared" si="2"/>
        <v>12.951604450064035</v>
      </c>
      <c r="U9" s="21">
        <v>1108304</v>
      </c>
      <c r="V9" t="s">
        <v>45</v>
      </c>
      <c r="W9" s="20">
        <v>45925</v>
      </c>
      <c r="Y9" t="s">
        <v>151</v>
      </c>
      <c r="Z9">
        <v>201</v>
      </c>
      <c r="AA9">
        <v>0</v>
      </c>
    </row>
    <row r="10" spans="1:64" x14ac:dyDescent="0.25">
      <c r="A10" t="s">
        <v>123</v>
      </c>
      <c r="B10" t="s">
        <v>124</v>
      </c>
      <c r="C10" s="20">
        <v>45568</v>
      </c>
      <c r="D10" s="96">
        <v>150000</v>
      </c>
      <c r="E10" t="s">
        <v>42</v>
      </c>
      <c r="F10" t="s">
        <v>50</v>
      </c>
      <c r="G10" s="96">
        <v>150000</v>
      </c>
      <c r="H10" s="21">
        <v>48800</v>
      </c>
      <c r="I10" s="22">
        <f t="shared" si="3"/>
        <v>32.533333333333331</v>
      </c>
      <c r="J10" s="21">
        <v>148502</v>
      </c>
      <c r="K10" s="21">
        <v>57224</v>
      </c>
      <c r="L10" s="21">
        <f t="shared" si="4"/>
        <v>92776</v>
      </c>
      <c r="M10" s="21">
        <v>98148.387100000007</v>
      </c>
      <c r="N10" s="23">
        <f t="shared" si="0"/>
        <v>0.94526260432047382</v>
      </c>
      <c r="O10" s="24">
        <v>896</v>
      </c>
      <c r="P10" s="25">
        <f t="shared" si="1"/>
        <v>103.54464285714286</v>
      </c>
      <c r="Q10" s="26" t="s">
        <v>44</v>
      </c>
      <c r="R10" s="27">
        <f t="shared" si="2"/>
        <v>13.695084254859413</v>
      </c>
      <c r="U10" s="21">
        <v>20417</v>
      </c>
      <c r="V10" t="s">
        <v>45</v>
      </c>
      <c r="W10" s="20">
        <v>45925</v>
      </c>
      <c r="Y10" t="s">
        <v>110</v>
      </c>
      <c r="Z10">
        <v>201</v>
      </c>
      <c r="AA10">
        <v>0</v>
      </c>
    </row>
    <row r="11" spans="1:64" x14ac:dyDescent="0.25">
      <c r="A11" t="s">
        <v>132</v>
      </c>
      <c r="B11" t="s">
        <v>133</v>
      </c>
      <c r="C11" s="20">
        <v>45499</v>
      </c>
      <c r="D11" s="21">
        <v>150000</v>
      </c>
      <c r="E11" t="s">
        <v>74</v>
      </c>
      <c r="F11" t="s">
        <v>50</v>
      </c>
      <c r="G11" s="21">
        <v>150000</v>
      </c>
      <c r="H11" s="21">
        <v>99000</v>
      </c>
      <c r="I11" s="22">
        <v>66</v>
      </c>
      <c r="J11" s="21">
        <v>232602</v>
      </c>
      <c r="K11" s="21">
        <v>34914</v>
      </c>
      <c r="L11" s="21">
        <v>115086</v>
      </c>
      <c r="M11" s="21">
        <v>197688</v>
      </c>
      <c r="N11" s="23">
        <f t="shared" si="0"/>
        <v>0.5821597669054267</v>
      </c>
      <c r="O11" s="24">
        <v>3336</v>
      </c>
      <c r="P11" s="25">
        <f t="shared" si="1"/>
        <v>34.498201438848923</v>
      </c>
      <c r="Q11" s="26" t="s">
        <v>44</v>
      </c>
      <c r="R11" s="27">
        <f t="shared" si="2"/>
        <v>22.615199486645299</v>
      </c>
      <c r="S11" t="s">
        <v>134</v>
      </c>
      <c r="U11" s="21">
        <v>30184</v>
      </c>
      <c r="V11" t="s">
        <v>45</v>
      </c>
      <c r="W11" s="20" t="s">
        <v>53</v>
      </c>
      <c r="Y11" t="s">
        <v>129</v>
      </c>
      <c r="Z11">
        <v>201</v>
      </c>
      <c r="AA11">
        <v>47</v>
      </c>
    </row>
    <row r="12" spans="1:64" x14ac:dyDescent="0.25">
      <c r="A12" t="s">
        <v>85</v>
      </c>
      <c r="B12" t="s">
        <v>86</v>
      </c>
      <c r="C12" s="20">
        <v>45198</v>
      </c>
      <c r="D12" s="96">
        <v>235000</v>
      </c>
      <c r="E12" t="s">
        <v>74</v>
      </c>
      <c r="F12" t="s">
        <v>50</v>
      </c>
      <c r="G12" s="96">
        <v>235000</v>
      </c>
      <c r="H12" s="21">
        <v>160000</v>
      </c>
      <c r="I12" s="22">
        <f t="shared" ref="I12:I26" si="5">H12/G12*100</f>
        <v>68.085106382978722</v>
      </c>
      <c r="J12" s="21">
        <v>426452</v>
      </c>
      <c r="K12" s="21">
        <v>50840</v>
      </c>
      <c r="L12" s="21">
        <f t="shared" ref="L12:L26" si="6">G12-K12</f>
        <v>184160</v>
      </c>
      <c r="M12" s="21">
        <v>403883.87096999999</v>
      </c>
      <c r="N12" s="23">
        <f t="shared" si="0"/>
        <v>0.45597265262835707</v>
      </c>
      <c r="O12" s="24">
        <v>17008</v>
      </c>
      <c r="P12" s="25">
        <f t="shared" si="1"/>
        <v>10.827845719661337</v>
      </c>
      <c r="Q12" s="26" t="s">
        <v>51</v>
      </c>
      <c r="R12" s="27">
        <f t="shared" si="2"/>
        <v>35.233910914352265</v>
      </c>
      <c r="U12" s="21">
        <v>41516</v>
      </c>
      <c r="V12" t="s">
        <v>45</v>
      </c>
      <c r="W12" s="20">
        <v>45890</v>
      </c>
      <c r="Y12" t="s">
        <v>78</v>
      </c>
      <c r="Z12">
        <v>201</v>
      </c>
      <c r="AA12">
        <v>0</v>
      </c>
    </row>
    <row r="13" spans="1:64" x14ac:dyDescent="0.25">
      <c r="A13" t="s">
        <v>145</v>
      </c>
      <c r="B13" t="s">
        <v>146</v>
      </c>
      <c r="C13" s="20">
        <v>45055</v>
      </c>
      <c r="D13" s="96">
        <v>225000</v>
      </c>
      <c r="E13" t="s">
        <v>42</v>
      </c>
      <c r="F13" t="s">
        <v>50</v>
      </c>
      <c r="G13" s="96">
        <v>225000</v>
      </c>
      <c r="H13" s="21">
        <v>63700</v>
      </c>
      <c r="I13" s="22">
        <f t="shared" si="5"/>
        <v>28.31111111111111</v>
      </c>
      <c r="J13" s="21">
        <v>178665</v>
      </c>
      <c r="K13" s="21">
        <v>37316</v>
      </c>
      <c r="L13" s="21">
        <f t="shared" si="6"/>
        <v>187684</v>
      </c>
      <c r="M13" s="21">
        <v>151988.17204</v>
      </c>
      <c r="N13" s="23">
        <f t="shared" si="0"/>
        <v>1.2348592491171329</v>
      </c>
      <c r="O13" s="24">
        <v>1704</v>
      </c>
      <c r="P13" s="25">
        <f t="shared" si="1"/>
        <v>110.14319248826291</v>
      </c>
      <c r="Q13" s="26" t="s">
        <v>57</v>
      </c>
      <c r="R13" s="27">
        <f t="shared" si="2"/>
        <v>42.654748734525313</v>
      </c>
      <c r="U13" s="21">
        <v>34394</v>
      </c>
      <c r="V13" t="s">
        <v>45</v>
      </c>
      <c r="W13" s="20">
        <v>45581</v>
      </c>
      <c r="Y13" t="s">
        <v>129</v>
      </c>
      <c r="Z13">
        <v>201</v>
      </c>
      <c r="AA13">
        <v>0</v>
      </c>
    </row>
    <row r="14" spans="1:64" x14ac:dyDescent="0.25">
      <c r="A14" t="s">
        <v>106</v>
      </c>
      <c r="B14" t="s">
        <v>107</v>
      </c>
      <c r="C14" s="20">
        <v>45672</v>
      </c>
      <c r="D14" s="21">
        <v>300000</v>
      </c>
      <c r="E14" t="s">
        <v>42</v>
      </c>
      <c r="F14" t="s">
        <v>50</v>
      </c>
      <c r="G14" s="21">
        <v>300000</v>
      </c>
      <c r="H14" s="21">
        <v>144100</v>
      </c>
      <c r="I14" s="22">
        <f t="shared" si="5"/>
        <v>48.033333333333331</v>
      </c>
      <c r="J14" s="21">
        <v>262083</v>
      </c>
      <c r="K14" s="21">
        <v>48254</v>
      </c>
      <c r="L14" s="21">
        <f t="shared" si="6"/>
        <v>251746</v>
      </c>
      <c r="M14" s="21">
        <v>260767.07316999999</v>
      </c>
      <c r="N14" s="23">
        <f t="shared" si="0"/>
        <v>0.96540562786422446</v>
      </c>
      <c r="O14" s="24">
        <v>14400</v>
      </c>
      <c r="P14" s="25">
        <f t="shared" si="1"/>
        <v>17.482361111111111</v>
      </c>
      <c r="Q14" s="26" t="s">
        <v>51</v>
      </c>
      <c r="R14" s="27">
        <f t="shared" si="2"/>
        <v>15.709386609234476</v>
      </c>
      <c r="U14" s="21">
        <v>34528</v>
      </c>
      <c r="V14" t="s">
        <v>77</v>
      </c>
      <c r="W14" s="20" t="s">
        <v>53</v>
      </c>
      <c r="Y14" t="s">
        <v>105</v>
      </c>
      <c r="Z14">
        <v>201</v>
      </c>
      <c r="AA14">
        <v>0</v>
      </c>
    </row>
    <row r="15" spans="1:64" x14ac:dyDescent="0.25">
      <c r="A15" t="s">
        <v>40</v>
      </c>
      <c r="B15" t="s">
        <v>41</v>
      </c>
      <c r="C15" s="20">
        <v>45138</v>
      </c>
      <c r="D15" s="21">
        <v>47900</v>
      </c>
      <c r="E15" t="s">
        <v>42</v>
      </c>
      <c r="F15" t="s">
        <v>43</v>
      </c>
      <c r="G15" s="21">
        <v>47900</v>
      </c>
      <c r="H15" s="21">
        <v>48100</v>
      </c>
      <c r="I15" s="22">
        <f t="shared" si="5"/>
        <v>100.41753653444675</v>
      </c>
      <c r="J15" s="21">
        <v>107897</v>
      </c>
      <c r="K15" s="21">
        <v>13386</v>
      </c>
      <c r="L15" s="21">
        <f t="shared" si="6"/>
        <v>34514</v>
      </c>
      <c r="M15" s="21">
        <v>101624.73118</v>
      </c>
      <c r="N15" s="23">
        <f t="shared" si="0"/>
        <v>0.33962205458500089</v>
      </c>
      <c r="O15" s="24">
        <v>7638</v>
      </c>
      <c r="P15" s="25">
        <f t="shared" si="1"/>
        <v>4.5187221785807807</v>
      </c>
      <c r="Q15" s="26" t="s">
        <v>44</v>
      </c>
      <c r="R15" s="27">
        <f t="shared" si="2"/>
        <v>46.868970718687883</v>
      </c>
      <c r="U15" s="21">
        <v>6624</v>
      </c>
      <c r="V15" t="s">
        <v>45</v>
      </c>
      <c r="W15" s="20">
        <v>45595</v>
      </c>
      <c r="X15" t="s">
        <v>46</v>
      </c>
      <c r="Y15" t="s">
        <v>47</v>
      </c>
      <c r="Z15">
        <v>201</v>
      </c>
      <c r="AA15">
        <v>0</v>
      </c>
    </row>
    <row r="16" spans="1:64" x14ac:dyDescent="0.25">
      <c r="A16" t="s">
        <v>54</v>
      </c>
      <c r="B16" t="s">
        <v>55</v>
      </c>
      <c r="C16" s="20">
        <v>45085</v>
      </c>
      <c r="D16" s="21">
        <v>650000</v>
      </c>
      <c r="E16" t="s">
        <v>56</v>
      </c>
      <c r="F16" t="s">
        <v>50</v>
      </c>
      <c r="G16" s="21">
        <v>650000</v>
      </c>
      <c r="H16" s="21">
        <v>233500</v>
      </c>
      <c r="I16" s="22">
        <f t="shared" si="5"/>
        <v>35.923076923076927</v>
      </c>
      <c r="J16" s="21">
        <v>577849</v>
      </c>
      <c r="K16" s="21">
        <v>123107</v>
      </c>
      <c r="L16" s="21">
        <f t="shared" si="6"/>
        <v>526893</v>
      </c>
      <c r="M16" s="21">
        <v>488969.89247000002</v>
      </c>
      <c r="N16" s="23">
        <f t="shared" si="0"/>
        <v>1.0775571422985448</v>
      </c>
      <c r="O16" s="24">
        <v>7300</v>
      </c>
      <c r="P16" s="25">
        <f t="shared" si="1"/>
        <v>72.177123287671236</v>
      </c>
      <c r="Q16" s="26" t="s">
        <v>57</v>
      </c>
      <c r="R16" s="27">
        <f t="shared" si="2"/>
        <v>26.924538052666513</v>
      </c>
      <c r="U16" s="21">
        <v>30240</v>
      </c>
      <c r="V16" t="s">
        <v>45</v>
      </c>
      <c r="W16" s="20">
        <v>45648</v>
      </c>
      <c r="Y16" t="s">
        <v>47</v>
      </c>
      <c r="Z16">
        <v>201</v>
      </c>
      <c r="AA16">
        <v>0</v>
      </c>
    </row>
    <row r="17" spans="1:27" x14ac:dyDescent="0.25">
      <c r="A17" t="s">
        <v>96</v>
      </c>
      <c r="B17" t="s">
        <v>97</v>
      </c>
      <c r="C17" s="20">
        <v>45068</v>
      </c>
      <c r="D17" s="21">
        <v>550000</v>
      </c>
      <c r="E17" t="s">
        <v>42</v>
      </c>
      <c r="F17" t="s">
        <v>50</v>
      </c>
      <c r="G17" s="21">
        <v>550000</v>
      </c>
      <c r="H17" s="21">
        <v>186500</v>
      </c>
      <c r="I17" s="22">
        <f t="shared" si="5"/>
        <v>33.909090909090914</v>
      </c>
      <c r="J17" s="21">
        <v>550506</v>
      </c>
      <c r="K17" s="21">
        <v>33680</v>
      </c>
      <c r="L17" s="21">
        <f t="shared" si="6"/>
        <v>516320</v>
      </c>
      <c r="M17" s="21">
        <v>555726.890625</v>
      </c>
      <c r="N17" s="23">
        <f t="shared" si="0"/>
        <v>0.92908946590531027</v>
      </c>
      <c r="O17" s="24">
        <v>6912</v>
      </c>
      <c r="P17" s="25">
        <f t="shared" si="1"/>
        <v>74.699074074074076</v>
      </c>
      <c r="Q17" s="26" t="s">
        <v>51</v>
      </c>
      <c r="R17" s="27">
        <f t="shared" si="2"/>
        <v>12.077770413343059</v>
      </c>
      <c r="S17" t="s">
        <v>98</v>
      </c>
      <c r="U17" s="21">
        <v>26384</v>
      </c>
      <c r="V17" t="s">
        <v>45</v>
      </c>
      <c r="W17" s="20" t="s">
        <v>53</v>
      </c>
      <c r="Y17" t="s">
        <v>78</v>
      </c>
      <c r="Z17">
        <v>201</v>
      </c>
      <c r="AA17">
        <v>54</v>
      </c>
    </row>
    <row r="18" spans="1:27" x14ac:dyDescent="0.25">
      <c r="A18" t="s">
        <v>81</v>
      </c>
      <c r="B18" t="s">
        <v>82</v>
      </c>
      <c r="C18" s="20">
        <v>45204</v>
      </c>
      <c r="D18" s="21">
        <v>65000</v>
      </c>
      <c r="E18" t="s">
        <v>42</v>
      </c>
      <c r="F18" t="s">
        <v>50</v>
      </c>
      <c r="G18" s="21">
        <v>65000</v>
      </c>
      <c r="H18" s="21">
        <v>47300</v>
      </c>
      <c r="I18" s="22">
        <f t="shared" si="5"/>
        <v>72.769230769230759</v>
      </c>
      <c r="J18" s="21">
        <v>107030</v>
      </c>
      <c r="K18" s="21">
        <v>29282</v>
      </c>
      <c r="L18" s="21">
        <f t="shared" si="6"/>
        <v>35718</v>
      </c>
      <c r="M18" s="21">
        <v>83600</v>
      </c>
      <c r="N18" s="23">
        <f t="shared" si="0"/>
        <v>0.42724880382775121</v>
      </c>
      <c r="O18" s="24">
        <v>2560</v>
      </c>
      <c r="P18" s="25">
        <f t="shared" si="1"/>
        <v>13.952343750000001</v>
      </c>
      <c r="Q18" s="26" t="s">
        <v>51</v>
      </c>
      <c r="R18" s="27">
        <f t="shared" si="2"/>
        <v>38.106295794412844</v>
      </c>
      <c r="U18" s="21">
        <v>15326</v>
      </c>
      <c r="V18" t="s">
        <v>45</v>
      </c>
      <c r="W18" s="20" t="s">
        <v>53</v>
      </c>
      <c r="Y18" t="s">
        <v>78</v>
      </c>
      <c r="Z18">
        <v>201</v>
      </c>
      <c r="AA18">
        <v>0</v>
      </c>
    </row>
    <row r="19" spans="1:27" x14ac:dyDescent="0.25">
      <c r="A19" t="s">
        <v>125</v>
      </c>
      <c r="B19" t="s">
        <v>126</v>
      </c>
      <c r="C19" s="20">
        <v>45236</v>
      </c>
      <c r="D19" s="21">
        <v>80000</v>
      </c>
      <c r="E19" t="s">
        <v>42</v>
      </c>
      <c r="F19" t="s">
        <v>50</v>
      </c>
      <c r="G19" s="21">
        <v>80000</v>
      </c>
      <c r="H19" s="21">
        <v>30600</v>
      </c>
      <c r="I19" s="22">
        <f t="shared" si="5"/>
        <v>38.25</v>
      </c>
      <c r="J19" s="21">
        <v>57716</v>
      </c>
      <c r="K19" s="21">
        <v>6606</v>
      </c>
      <c r="L19" s="21">
        <f t="shared" si="6"/>
        <v>73394</v>
      </c>
      <c r="M19" s="21">
        <v>54956.989249999999</v>
      </c>
      <c r="N19" s="23">
        <f t="shared" si="0"/>
        <v>1.3354807277765859</v>
      </c>
      <c r="O19" s="24">
        <v>1280</v>
      </c>
      <c r="P19" s="25">
        <f t="shared" si="1"/>
        <v>57.339062499999997</v>
      </c>
      <c r="Q19" s="26" t="s">
        <v>57</v>
      </c>
      <c r="R19" s="27">
        <f t="shared" si="2"/>
        <v>52.716896600470619</v>
      </c>
      <c r="U19" s="21">
        <v>6606</v>
      </c>
      <c r="V19" t="s">
        <v>45</v>
      </c>
      <c r="W19" s="20" t="s">
        <v>53</v>
      </c>
      <c r="Y19" t="s">
        <v>110</v>
      </c>
      <c r="Z19">
        <v>201</v>
      </c>
      <c r="AA19">
        <v>0</v>
      </c>
    </row>
    <row r="20" spans="1:27" x14ac:dyDescent="0.25">
      <c r="A20" t="s">
        <v>91</v>
      </c>
      <c r="B20" t="s">
        <v>92</v>
      </c>
      <c r="C20" s="20">
        <v>45057</v>
      </c>
      <c r="D20" s="21">
        <v>375000</v>
      </c>
      <c r="E20" t="s">
        <v>42</v>
      </c>
      <c r="F20" t="s">
        <v>50</v>
      </c>
      <c r="G20" s="21">
        <v>375000</v>
      </c>
      <c r="H20" s="21">
        <v>144800</v>
      </c>
      <c r="I20" s="22">
        <f t="shared" si="5"/>
        <v>38.61333333333333</v>
      </c>
      <c r="J20" s="21">
        <v>422787</v>
      </c>
      <c r="K20" s="21">
        <v>61107</v>
      </c>
      <c r="L20" s="21">
        <f t="shared" si="6"/>
        <v>313893</v>
      </c>
      <c r="M20" s="21">
        <v>388903.22580999997</v>
      </c>
      <c r="N20" s="23">
        <f t="shared" si="0"/>
        <v>0.80712367285262254</v>
      </c>
      <c r="O20" s="24">
        <v>3900</v>
      </c>
      <c r="P20" s="25">
        <f t="shared" si="1"/>
        <v>80.485384615384618</v>
      </c>
      <c r="Q20" s="26" t="s">
        <v>44</v>
      </c>
      <c r="R20">
        <f t="shared" si="2"/>
        <v>0.11880889192571464</v>
      </c>
      <c r="U20" s="21">
        <v>10864</v>
      </c>
      <c r="V20" t="s">
        <v>45</v>
      </c>
      <c r="W20" s="20" t="s">
        <v>53</v>
      </c>
      <c r="Y20" t="s">
        <v>78</v>
      </c>
      <c r="Z20">
        <v>201</v>
      </c>
      <c r="AA20">
        <v>0</v>
      </c>
    </row>
    <row r="21" spans="1:27" x14ac:dyDescent="0.25">
      <c r="A21" t="s">
        <v>143</v>
      </c>
      <c r="B21" t="s">
        <v>144</v>
      </c>
      <c r="C21" s="20">
        <v>45071</v>
      </c>
      <c r="D21" s="21">
        <v>300000</v>
      </c>
      <c r="E21" t="s">
        <v>42</v>
      </c>
      <c r="F21" t="s">
        <v>50</v>
      </c>
      <c r="G21" s="21">
        <v>300000</v>
      </c>
      <c r="H21" s="21">
        <v>44200</v>
      </c>
      <c r="I21" s="22">
        <f t="shared" si="5"/>
        <v>14.733333333333334</v>
      </c>
      <c r="J21" s="21">
        <v>262313</v>
      </c>
      <c r="K21" s="21">
        <v>47331</v>
      </c>
      <c r="L21" s="21">
        <f t="shared" si="6"/>
        <v>252669</v>
      </c>
      <c r="M21" s="21">
        <v>231163.44086</v>
      </c>
      <c r="N21" s="23">
        <f t="shared" si="0"/>
        <v>1.0930318352244308</v>
      </c>
      <c r="O21" s="24">
        <v>5712</v>
      </c>
      <c r="P21" s="25">
        <f t="shared" si="1"/>
        <v>44.234768907563023</v>
      </c>
      <c r="Q21" s="26" t="s">
        <v>44</v>
      </c>
      <c r="R21" s="27">
        <f t="shared" si="2"/>
        <v>28.472007345255111</v>
      </c>
      <c r="U21" s="21">
        <v>32615</v>
      </c>
      <c r="V21" t="s">
        <v>45</v>
      </c>
      <c r="W21" s="20" t="s">
        <v>53</v>
      </c>
      <c r="Y21" t="s">
        <v>129</v>
      </c>
      <c r="Z21">
        <v>201</v>
      </c>
      <c r="AA21">
        <v>0</v>
      </c>
    </row>
    <row r="22" spans="1:27" x14ac:dyDescent="0.25">
      <c r="A22" t="s">
        <v>93</v>
      </c>
      <c r="B22" t="s">
        <v>94</v>
      </c>
      <c r="C22" s="20">
        <v>45065</v>
      </c>
      <c r="D22" s="21">
        <v>65000</v>
      </c>
      <c r="E22" t="s">
        <v>95</v>
      </c>
      <c r="F22" t="s">
        <v>50</v>
      </c>
      <c r="G22" s="21">
        <v>65000</v>
      </c>
      <c r="H22" s="21">
        <v>21000</v>
      </c>
      <c r="I22" s="22">
        <f t="shared" si="5"/>
        <v>32.307692307692307</v>
      </c>
      <c r="J22" s="21">
        <v>68179</v>
      </c>
      <c r="K22" s="21">
        <v>2359</v>
      </c>
      <c r="L22" s="21">
        <f t="shared" si="6"/>
        <v>62641</v>
      </c>
      <c r="M22" s="21">
        <v>70774.193549999996</v>
      </c>
      <c r="N22" s="23">
        <f t="shared" si="0"/>
        <v>0.88508249770088698</v>
      </c>
      <c r="O22" s="24">
        <v>1080</v>
      </c>
      <c r="P22" s="25">
        <f t="shared" si="1"/>
        <v>58.000925925925927</v>
      </c>
      <c r="Q22" s="26" t="s">
        <v>51</v>
      </c>
      <c r="R22" s="27">
        <f t="shared" si="2"/>
        <v>7.6770735929007294</v>
      </c>
      <c r="U22" s="21">
        <v>1746</v>
      </c>
      <c r="V22" t="s">
        <v>45</v>
      </c>
      <c r="W22" s="20" t="s">
        <v>53</v>
      </c>
      <c r="Y22" t="s">
        <v>78</v>
      </c>
      <c r="Z22">
        <v>201</v>
      </c>
      <c r="AA22">
        <v>0</v>
      </c>
    </row>
    <row r="23" spans="1:27" x14ac:dyDescent="0.25">
      <c r="A23" t="s">
        <v>99</v>
      </c>
      <c r="B23" t="s">
        <v>100</v>
      </c>
      <c r="C23" s="20">
        <v>45138</v>
      </c>
      <c r="D23" s="21">
        <v>430000</v>
      </c>
      <c r="E23" t="s">
        <v>42</v>
      </c>
      <c r="F23" t="s">
        <v>50</v>
      </c>
      <c r="G23" s="21">
        <v>430000</v>
      </c>
      <c r="H23" s="21">
        <v>114100</v>
      </c>
      <c r="I23" s="22">
        <f t="shared" si="5"/>
        <v>26.534883720930232</v>
      </c>
      <c r="J23" s="21">
        <v>369632</v>
      </c>
      <c r="K23" s="21">
        <v>78360</v>
      </c>
      <c r="L23" s="21">
        <f t="shared" si="6"/>
        <v>351640</v>
      </c>
      <c r="M23" s="21">
        <v>313195.69892</v>
      </c>
      <c r="N23" s="23">
        <f t="shared" si="0"/>
        <v>1.1227484962678873</v>
      </c>
      <c r="O23" s="24">
        <v>15702</v>
      </c>
      <c r="P23" s="25">
        <f t="shared" si="1"/>
        <v>22.394599414087377</v>
      </c>
      <c r="Q23" s="26" t="s">
        <v>57</v>
      </c>
      <c r="R23" s="27">
        <f t="shared" si="2"/>
        <v>31.443673449600762</v>
      </c>
      <c r="U23" s="21">
        <v>36084</v>
      </c>
      <c r="V23" t="s">
        <v>45</v>
      </c>
      <c r="W23" s="20" t="s">
        <v>53</v>
      </c>
      <c r="Y23" t="s">
        <v>78</v>
      </c>
      <c r="Z23">
        <v>201</v>
      </c>
      <c r="AA23">
        <v>0</v>
      </c>
    </row>
    <row r="24" spans="1:27" x14ac:dyDescent="0.25">
      <c r="A24" t="s">
        <v>83</v>
      </c>
      <c r="B24" t="s">
        <v>84</v>
      </c>
      <c r="C24" s="20">
        <v>45251</v>
      </c>
      <c r="D24" s="21">
        <v>67500</v>
      </c>
      <c r="E24" t="s">
        <v>42</v>
      </c>
      <c r="F24" t="s">
        <v>50</v>
      </c>
      <c r="G24" s="21">
        <v>67500</v>
      </c>
      <c r="H24" s="21">
        <v>44200</v>
      </c>
      <c r="I24" s="22">
        <f t="shared" si="5"/>
        <v>65.481481481481481</v>
      </c>
      <c r="J24" s="21">
        <v>109435</v>
      </c>
      <c r="K24" s="21">
        <v>15410</v>
      </c>
      <c r="L24" s="21">
        <f t="shared" si="6"/>
        <v>52090</v>
      </c>
      <c r="M24" s="21">
        <v>101102.15054</v>
      </c>
      <c r="N24" s="23">
        <f t="shared" si="0"/>
        <v>0.5152214836359108</v>
      </c>
      <c r="O24" s="24">
        <v>2780</v>
      </c>
      <c r="P24" s="25">
        <f t="shared" si="1"/>
        <v>18.737410071942445</v>
      </c>
      <c r="Q24" s="26" t="s">
        <v>51</v>
      </c>
      <c r="R24" s="27">
        <f t="shared" si="2"/>
        <v>29.309027813596888</v>
      </c>
      <c r="U24" s="21">
        <v>7760</v>
      </c>
      <c r="V24" t="s">
        <v>45</v>
      </c>
      <c r="W24" s="20" t="s">
        <v>53</v>
      </c>
      <c r="Y24" t="s">
        <v>78</v>
      </c>
      <c r="Z24">
        <v>201</v>
      </c>
      <c r="AA24">
        <v>0</v>
      </c>
    </row>
    <row r="25" spans="1:27" x14ac:dyDescent="0.25">
      <c r="A25" t="s">
        <v>147</v>
      </c>
      <c r="B25" t="s">
        <v>148</v>
      </c>
      <c r="C25" s="20">
        <v>45107</v>
      </c>
      <c r="D25" s="96">
        <v>2247000</v>
      </c>
      <c r="E25" t="s">
        <v>56</v>
      </c>
      <c r="F25" t="s">
        <v>50</v>
      </c>
      <c r="G25" s="96">
        <v>2247000</v>
      </c>
      <c r="H25" s="21">
        <v>545100</v>
      </c>
      <c r="I25" s="22">
        <f t="shared" si="5"/>
        <v>24.259012016021362</v>
      </c>
      <c r="J25" s="21">
        <v>1579122</v>
      </c>
      <c r="K25" s="21">
        <v>104138</v>
      </c>
      <c r="L25" s="21">
        <f t="shared" si="6"/>
        <v>2142862</v>
      </c>
      <c r="M25" s="21">
        <v>1586004.3010799999</v>
      </c>
      <c r="N25" s="23">
        <f t="shared" si="0"/>
        <v>1.3511073069226889</v>
      </c>
      <c r="O25" s="24">
        <v>11311</v>
      </c>
      <c r="P25" s="25">
        <f t="shared" si="1"/>
        <v>189.44938555388561</v>
      </c>
      <c r="Q25" s="26" t="s">
        <v>44</v>
      </c>
      <c r="R25" s="27">
        <f t="shared" si="2"/>
        <v>54.279554515080918</v>
      </c>
      <c r="U25" s="21">
        <v>50405</v>
      </c>
      <c r="V25" t="s">
        <v>45</v>
      </c>
      <c r="W25" s="20" t="s">
        <v>53</v>
      </c>
      <c r="Y25" t="s">
        <v>129</v>
      </c>
      <c r="Z25">
        <v>201</v>
      </c>
      <c r="AA25">
        <v>0</v>
      </c>
    </row>
    <row r="26" spans="1:27" x14ac:dyDescent="0.25">
      <c r="A26" t="s">
        <v>87</v>
      </c>
      <c r="B26" t="s">
        <v>88</v>
      </c>
      <c r="C26" s="20">
        <v>45504</v>
      </c>
      <c r="D26" s="96">
        <v>400000</v>
      </c>
      <c r="E26" t="s">
        <v>42</v>
      </c>
      <c r="F26" t="s">
        <v>50</v>
      </c>
      <c r="G26" s="96">
        <v>400000</v>
      </c>
      <c r="H26" s="21">
        <v>312300</v>
      </c>
      <c r="I26" s="22">
        <f t="shared" si="5"/>
        <v>78.075000000000003</v>
      </c>
      <c r="J26" s="21">
        <v>587079</v>
      </c>
      <c r="K26" s="21">
        <v>207334</v>
      </c>
      <c r="L26" s="21">
        <f t="shared" si="6"/>
        <v>192666</v>
      </c>
      <c r="M26" s="21">
        <v>408327.95698999998</v>
      </c>
      <c r="N26" s="23">
        <f t="shared" si="0"/>
        <v>0.471841314565484</v>
      </c>
      <c r="O26" s="24">
        <v>13252</v>
      </c>
      <c r="P26" s="25">
        <f t="shared" si="1"/>
        <v>14.538635677633565</v>
      </c>
      <c r="Q26" s="26" t="s">
        <v>44</v>
      </c>
      <c r="R26" s="27">
        <f t="shared" si="2"/>
        <v>33.64704472063957</v>
      </c>
      <c r="U26" s="21">
        <v>170507</v>
      </c>
      <c r="V26" t="s">
        <v>45</v>
      </c>
      <c r="W26" s="20">
        <v>45923</v>
      </c>
      <c r="Y26" t="s">
        <v>78</v>
      </c>
      <c r="Z26">
        <v>201</v>
      </c>
      <c r="AA26">
        <v>0</v>
      </c>
    </row>
    <row r="27" spans="1:27" x14ac:dyDescent="0.25">
      <c r="A27" t="s">
        <v>120</v>
      </c>
      <c r="B27" t="s">
        <v>121</v>
      </c>
      <c r="C27" s="20">
        <v>45588</v>
      </c>
      <c r="D27" s="21">
        <v>300000</v>
      </c>
      <c r="E27" t="s">
        <v>42</v>
      </c>
      <c r="F27" t="s">
        <v>50</v>
      </c>
      <c r="G27" s="21">
        <v>300000</v>
      </c>
      <c r="H27" s="21">
        <v>87100</v>
      </c>
      <c r="I27" s="22">
        <v>29.033333333333331</v>
      </c>
      <c r="J27" s="21">
        <v>270638</v>
      </c>
      <c r="K27" s="21">
        <v>171127</v>
      </c>
      <c r="L27" s="21">
        <v>128873</v>
      </c>
      <c r="M27" s="21">
        <v>107001.07527</v>
      </c>
      <c r="N27" s="23">
        <f t="shared" si="0"/>
        <v>1.2044084573431595</v>
      </c>
      <c r="O27" s="24">
        <v>1904</v>
      </c>
      <c r="P27" s="25">
        <f t="shared" si="1"/>
        <v>67.685399159663859</v>
      </c>
      <c r="Q27" s="26" t="s">
        <v>122</v>
      </c>
      <c r="R27" s="27">
        <f t="shared" si="2"/>
        <v>39.60966955712798</v>
      </c>
      <c r="U27" s="21">
        <v>190959</v>
      </c>
      <c r="V27" t="s">
        <v>45</v>
      </c>
      <c r="W27" s="20">
        <v>45923</v>
      </c>
      <c r="Y27" t="s">
        <v>110</v>
      </c>
      <c r="Z27">
        <v>201</v>
      </c>
      <c r="AA27">
        <v>0</v>
      </c>
    </row>
    <row r="28" spans="1:27" x14ac:dyDescent="0.25">
      <c r="A28" t="s">
        <v>108</v>
      </c>
      <c r="B28" t="s">
        <v>109</v>
      </c>
      <c r="C28" s="20">
        <v>45513</v>
      </c>
      <c r="D28" s="21">
        <v>189000</v>
      </c>
      <c r="E28" t="s">
        <v>42</v>
      </c>
      <c r="F28" t="s">
        <v>50</v>
      </c>
      <c r="G28" s="21">
        <v>189000</v>
      </c>
      <c r="H28" s="21">
        <v>119500</v>
      </c>
      <c r="I28" s="22">
        <v>63.227513227513235</v>
      </c>
      <c r="J28" s="21">
        <v>222245</v>
      </c>
      <c r="K28" s="21">
        <v>47639</v>
      </c>
      <c r="L28" s="21">
        <v>141361</v>
      </c>
      <c r="M28" s="21">
        <v>187748.38709999999</v>
      </c>
      <c r="N28" s="23">
        <f t="shared" si="0"/>
        <v>0.7529279062445805</v>
      </c>
      <c r="O28" s="24">
        <v>2536</v>
      </c>
      <c r="P28" s="25">
        <f t="shared" si="1"/>
        <v>55.741719242902207</v>
      </c>
      <c r="Q28" s="26" t="s">
        <v>44</v>
      </c>
      <c r="R28" s="27">
        <f t="shared" si="2"/>
        <v>5.5383855527299186</v>
      </c>
      <c r="U28" s="21">
        <v>68457</v>
      </c>
      <c r="V28" t="s">
        <v>45</v>
      </c>
      <c r="W28" s="20">
        <v>45918</v>
      </c>
      <c r="Y28" t="s">
        <v>110</v>
      </c>
      <c r="Z28">
        <v>201</v>
      </c>
      <c r="AA28">
        <v>0</v>
      </c>
    </row>
    <row r="29" spans="1:27" x14ac:dyDescent="0.25">
      <c r="A29" t="s">
        <v>66</v>
      </c>
      <c r="B29" t="s">
        <v>67</v>
      </c>
      <c r="C29" s="20">
        <v>45443</v>
      </c>
      <c r="D29" s="96">
        <v>4738755</v>
      </c>
      <c r="E29" t="s">
        <v>56</v>
      </c>
      <c r="F29" t="s">
        <v>50</v>
      </c>
      <c r="G29" s="96">
        <v>4738755</v>
      </c>
      <c r="H29" s="21">
        <v>1232800</v>
      </c>
      <c r="I29" s="22">
        <f t="shared" ref="I29:I44" si="7">H29/G29*100</f>
        <v>26.015271943791145</v>
      </c>
      <c r="J29" s="21">
        <v>3879046</v>
      </c>
      <c r="K29" s="21">
        <v>769745</v>
      </c>
      <c r="L29" s="21">
        <f t="shared" ref="L29:L44" si="8">G29-K29</f>
        <v>3969010</v>
      </c>
      <c r="M29" s="21">
        <v>3343334.4086000002</v>
      </c>
      <c r="N29" s="23">
        <f t="shared" si="0"/>
        <v>1.187141193471579</v>
      </c>
      <c r="O29" s="24">
        <v>33032</v>
      </c>
      <c r="P29" s="25">
        <f t="shared" si="1"/>
        <v>120.15651489464761</v>
      </c>
      <c r="Q29" s="26" t="s">
        <v>44</v>
      </c>
      <c r="R29" s="27">
        <f t="shared" si="2"/>
        <v>37.882943169969927</v>
      </c>
      <c r="U29" s="21">
        <v>642195</v>
      </c>
      <c r="V29" t="s">
        <v>45</v>
      </c>
      <c r="W29" s="20">
        <v>45924</v>
      </c>
      <c r="Y29" t="s">
        <v>61</v>
      </c>
      <c r="Z29">
        <v>201</v>
      </c>
      <c r="AA29">
        <v>0</v>
      </c>
    </row>
    <row r="30" spans="1:27" x14ac:dyDescent="0.25">
      <c r="A30" t="s">
        <v>139</v>
      </c>
      <c r="B30" t="s">
        <v>140</v>
      </c>
      <c r="C30" s="20">
        <v>45377</v>
      </c>
      <c r="D30" s="21">
        <v>1025000</v>
      </c>
      <c r="E30" t="s">
        <v>42</v>
      </c>
      <c r="F30" t="s">
        <v>50</v>
      </c>
      <c r="G30" s="21">
        <v>1025000</v>
      </c>
      <c r="H30" s="21">
        <v>226900</v>
      </c>
      <c r="I30" s="22">
        <f t="shared" si="7"/>
        <v>22.136585365853659</v>
      </c>
      <c r="J30" s="21">
        <v>1157439</v>
      </c>
      <c r="K30" s="21">
        <v>95739</v>
      </c>
      <c r="L30" s="21">
        <f t="shared" si="8"/>
        <v>929261</v>
      </c>
      <c r="M30" s="21">
        <v>1141612.9032300001</v>
      </c>
      <c r="N30" s="23">
        <f t="shared" si="0"/>
        <v>0.81398957332280819</v>
      </c>
      <c r="O30" s="24">
        <v>14354</v>
      </c>
      <c r="P30" s="25">
        <f t="shared" si="1"/>
        <v>64.738818447819426</v>
      </c>
      <c r="Q30" s="26" t="s">
        <v>44</v>
      </c>
      <c r="R30" s="27">
        <f t="shared" si="2"/>
        <v>0.56778115509285021</v>
      </c>
      <c r="U30" s="21">
        <v>67009</v>
      </c>
      <c r="V30" t="s">
        <v>45</v>
      </c>
      <c r="W30" s="20" t="s">
        <v>53</v>
      </c>
      <c r="Y30" t="s">
        <v>129</v>
      </c>
      <c r="Z30">
        <v>201</v>
      </c>
      <c r="AA30">
        <v>0</v>
      </c>
    </row>
    <row r="31" spans="1:27" x14ac:dyDescent="0.25">
      <c r="A31" t="s">
        <v>118</v>
      </c>
      <c r="B31" t="s">
        <v>119</v>
      </c>
      <c r="C31" s="20">
        <v>45351</v>
      </c>
      <c r="D31" s="96">
        <v>50000</v>
      </c>
      <c r="E31" t="s">
        <v>42</v>
      </c>
      <c r="F31" t="s">
        <v>50</v>
      </c>
      <c r="G31" s="96">
        <v>50000</v>
      </c>
      <c r="H31" s="21">
        <v>28900</v>
      </c>
      <c r="I31" s="22">
        <f t="shared" si="7"/>
        <v>57.8</v>
      </c>
      <c r="J31" s="21">
        <v>52711</v>
      </c>
      <c r="K31" s="21">
        <v>9741</v>
      </c>
      <c r="L31" s="21">
        <f t="shared" si="8"/>
        <v>40259</v>
      </c>
      <c r="M31" s="21">
        <v>46204.301079999997</v>
      </c>
      <c r="N31" s="23">
        <f t="shared" si="0"/>
        <v>0.87132580861452569</v>
      </c>
      <c r="O31" s="24">
        <v>1100</v>
      </c>
      <c r="P31" s="25">
        <f t="shared" si="1"/>
        <v>36.599090909090911</v>
      </c>
      <c r="Q31" s="26" t="s">
        <v>57</v>
      </c>
      <c r="R31" s="27">
        <f t="shared" si="2"/>
        <v>6.3014046842646003</v>
      </c>
      <c r="U31" s="21">
        <v>8407</v>
      </c>
      <c r="V31" t="s">
        <v>45</v>
      </c>
      <c r="W31" s="20" t="s">
        <v>53</v>
      </c>
      <c r="Y31" t="s">
        <v>110</v>
      </c>
      <c r="Z31">
        <v>201</v>
      </c>
      <c r="AA31">
        <v>0</v>
      </c>
    </row>
    <row r="32" spans="1:27" x14ac:dyDescent="0.25">
      <c r="A32" t="s">
        <v>79</v>
      </c>
      <c r="B32" t="s">
        <v>80</v>
      </c>
      <c r="C32" s="20">
        <v>45664</v>
      </c>
      <c r="D32" s="21">
        <v>125000</v>
      </c>
      <c r="E32" t="s">
        <v>56</v>
      </c>
      <c r="F32" t="s">
        <v>50</v>
      </c>
      <c r="G32" s="21">
        <v>125000</v>
      </c>
      <c r="H32" s="21">
        <v>82100</v>
      </c>
      <c r="I32" s="22">
        <f t="shared" si="7"/>
        <v>65.680000000000007</v>
      </c>
      <c r="J32" s="21">
        <v>192970</v>
      </c>
      <c r="K32" s="21">
        <v>67555</v>
      </c>
      <c r="L32" s="21">
        <f t="shared" si="8"/>
        <v>57445</v>
      </c>
      <c r="M32" s="21">
        <v>134854.83917375002</v>
      </c>
      <c r="N32" s="23">
        <f t="shared" si="0"/>
        <v>0.42597655636210846</v>
      </c>
      <c r="O32" s="24">
        <v>3240</v>
      </c>
      <c r="P32" s="25">
        <f t="shared" si="1"/>
        <v>17.729938271604937</v>
      </c>
      <c r="Q32" s="26" t="s">
        <v>51</v>
      </c>
      <c r="R32" s="27">
        <f t="shared" si="2"/>
        <v>38.233520540977125</v>
      </c>
      <c r="S32" t="s">
        <v>52</v>
      </c>
      <c r="U32" s="21">
        <v>61692</v>
      </c>
      <c r="V32" t="s">
        <v>45</v>
      </c>
      <c r="W32" s="20" t="s">
        <v>53</v>
      </c>
      <c r="Y32" t="s">
        <v>78</v>
      </c>
      <c r="Z32">
        <v>201</v>
      </c>
      <c r="AA32">
        <v>41</v>
      </c>
    </row>
    <row r="33" spans="1:39" x14ac:dyDescent="0.25">
      <c r="A33" t="s">
        <v>135</v>
      </c>
      <c r="B33" t="s">
        <v>136</v>
      </c>
      <c r="C33" s="20">
        <v>45085</v>
      </c>
      <c r="D33" s="21">
        <v>98000</v>
      </c>
      <c r="E33" t="s">
        <v>42</v>
      </c>
      <c r="F33" t="s">
        <v>50</v>
      </c>
      <c r="G33" s="21">
        <v>98000</v>
      </c>
      <c r="H33" s="21">
        <v>57500</v>
      </c>
      <c r="I33" s="22">
        <f t="shared" si="7"/>
        <v>58.673469387755105</v>
      </c>
      <c r="J33" s="21">
        <v>126905</v>
      </c>
      <c r="K33" s="21">
        <v>7214</v>
      </c>
      <c r="L33" s="21">
        <f t="shared" si="8"/>
        <v>90786</v>
      </c>
      <c r="M33" s="21">
        <v>128700</v>
      </c>
      <c r="N33" s="23">
        <f t="shared" si="0"/>
        <v>0.70540792540792541</v>
      </c>
      <c r="O33" s="24">
        <v>2870</v>
      </c>
      <c r="P33" s="25">
        <f t="shared" si="1"/>
        <v>31.632752613240417</v>
      </c>
      <c r="Q33" s="26" t="s">
        <v>57</v>
      </c>
      <c r="R33" s="27">
        <f t="shared" si="2"/>
        <v>10.290383636395429</v>
      </c>
      <c r="U33" s="21">
        <v>4981</v>
      </c>
      <c r="V33" t="s">
        <v>45</v>
      </c>
      <c r="W33" s="20" t="s">
        <v>53</v>
      </c>
      <c r="Y33" t="s">
        <v>129</v>
      </c>
      <c r="Z33">
        <v>201</v>
      </c>
      <c r="AA33">
        <v>0</v>
      </c>
    </row>
    <row r="34" spans="1:39" x14ac:dyDescent="0.25">
      <c r="A34" t="s">
        <v>48</v>
      </c>
      <c r="B34" t="s">
        <v>49</v>
      </c>
      <c r="C34" s="20">
        <v>45140</v>
      </c>
      <c r="D34" s="21">
        <v>156000</v>
      </c>
      <c r="E34" t="s">
        <v>42</v>
      </c>
      <c r="F34" t="s">
        <v>50</v>
      </c>
      <c r="G34" s="21">
        <v>156000</v>
      </c>
      <c r="H34" s="21">
        <v>88200</v>
      </c>
      <c r="I34" s="22">
        <f t="shared" si="7"/>
        <v>56.53846153846154</v>
      </c>
      <c r="J34" s="21">
        <v>245124</v>
      </c>
      <c r="K34" s="21">
        <v>62163</v>
      </c>
      <c r="L34" s="21">
        <f t="shared" si="8"/>
        <v>93837</v>
      </c>
      <c r="M34" s="21">
        <v>196732.265625</v>
      </c>
      <c r="N34" s="23">
        <f t="shared" si="0"/>
        <v>0.47697819014023263</v>
      </c>
      <c r="O34" s="24">
        <v>2996</v>
      </c>
      <c r="P34" s="25">
        <f t="shared" si="1"/>
        <v>31.320761014686248</v>
      </c>
      <c r="Q34" s="26" t="s">
        <v>51</v>
      </c>
      <c r="R34" s="27">
        <f t="shared" si="2"/>
        <v>33.133357163164703</v>
      </c>
      <c r="S34" t="s">
        <v>52</v>
      </c>
      <c r="U34" s="21">
        <v>28032</v>
      </c>
      <c r="V34" t="s">
        <v>45</v>
      </c>
      <c r="W34" s="20" t="s">
        <v>53</v>
      </c>
      <c r="Y34" t="s">
        <v>47</v>
      </c>
      <c r="Z34">
        <v>201</v>
      </c>
      <c r="AA34">
        <v>59</v>
      </c>
    </row>
    <row r="35" spans="1:39" x14ac:dyDescent="0.25">
      <c r="A35" t="s">
        <v>101</v>
      </c>
      <c r="B35" t="s">
        <v>102</v>
      </c>
      <c r="C35" s="20">
        <v>45161</v>
      </c>
      <c r="D35" s="21">
        <v>319000</v>
      </c>
      <c r="E35" t="s">
        <v>42</v>
      </c>
      <c r="F35" t="s">
        <v>50</v>
      </c>
      <c r="G35" s="21">
        <v>319000</v>
      </c>
      <c r="H35" s="21">
        <v>119100</v>
      </c>
      <c r="I35" s="22">
        <f t="shared" si="7"/>
        <v>37.335423197492162</v>
      </c>
      <c r="J35" s="21">
        <v>238612</v>
      </c>
      <c r="K35" s="21">
        <v>20015</v>
      </c>
      <c r="L35" s="21">
        <f t="shared" si="8"/>
        <v>298985</v>
      </c>
      <c r="M35" s="21">
        <v>235050.53763000001</v>
      </c>
      <c r="N35" s="23">
        <f t="shared" si="0"/>
        <v>1.2720030467262369</v>
      </c>
      <c r="O35" s="24">
        <v>10084</v>
      </c>
      <c r="P35" s="25">
        <f t="shared" si="1"/>
        <v>29.649444664815551</v>
      </c>
      <c r="Q35" s="26" t="s">
        <v>51</v>
      </c>
      <c r="R35" s="27">
        <f t="shared" si="2"/>
        <v>46.369128495435717</v>
      </c>
      <c r="U35" s="21">
        <v>13774</v>
      </c>
      <c r="V35" t="s">
        <v>45</v>
      </c>
      <c r="W35" s="20" t="s">
        <v>53</v>
      </c>
      <c r="Y35" t="s">
        <v>78</v>
      </c>
      <c r="Z35">
        <v>201</v>
      </c>
      <c r="AA35">
        <v>0</v>
      </c>
    </row>
    <row r="36" spans="1:39" x14ac:dyDescent="0.25">
      <c r="A36" t="s">
        <v>111</v>
      </c>
      <c r="B36" t="s">
        <v>112</v>
      </c>
      <c r="C36" s="20">
        <v>45051</v>
      </c>
      <c r="D36" s="21">
        <v>485000</v>
      </c>
      <c r="E36" t="s">
        <v>42</v>
      </c>
      <c r="F36" t="s">
        <v>50</v>
      </c>
      <c r="G36" s="21">
        <v>485000</v>
      </c>
      <c r="H36" s="21">
        <v>354600</v>
      </c>
      <c r="I36" s="22">
        <f t="shared" si="7"/>
        <v>73.113402061855666</v>
      </c>
      <c r="J36" s="21">
        <v>629530</v>
      </c>
      <c r="K36" s="21">
        <v>198059</v>
      </c>
      <c r="L36" s="21">
        <f t="shared" si="8"/>
        <v>286941</v>
      </c>
      <c r="M36" s="21">
        <v>463947.31183000002</v>
      </c>
      <c r="N36" s="23">
        <f t="shared" si="0"/>
        <v>0.61847755700574292</v>
      </c>
      <c r="O36" s="24">
        <v>10684</v>
      </c>
      <c r="P36" s="25">
        <f t="shared" si="1"/>
        <v>26.857076001497568</v>
      </c>
      <c r="Q36" s="26" t="s">
        <v>57</v>
      </c>
      <c r="R36" s="27">
        <f t="shared" si="2"/>
        <v>18.983420476613677</v>
      </c>
      <c r="U36" s="21">
        <v>162135</v>
      </c>
      <c r="V36" t="s">
        <v>45</v>
      </c>
      <c r="W36" s="20">
        <v>45349</v>
      </c>
      <c r="Y36" t="s">
        <v>110</v>
      </c>
      <c r="Z36">
        <v>201</v>
      </c>
      <c r="AA36">
        <v>0</v>
      </c>
    </row>
    <row r="37" spans="1:39" x14ac:dyDescent="0.25">
      <c r="A37" t="s">
        <v>130</v>
      </c>
      <c r="B37" t="s">
        <v>131</v>
      </c>
      <c r="C37" s="20">
        <v>45072</v>
      </c>
      <c r="D37" s="21">
        <v>352000</v>
      </c>
      <c r="E37" t="s">
        <v>42</v>
      </c>
      <c r="F37" t="s">
        <v>50</v>
      </c>
      <c r="G37" s="21">
        <v>352000</v>
      </c>
      <c r="H37" s="21">
        <v>209000</v>
      </c>
      <c r="I37" s="22">
        <f t="shared" si="7"/>
        <v>59.375</v>
      </c>
      <c r="J37" s="21">
        <v>496881</v>
      </c>
      <c r="K37" s="21">
        <v>204597</v>
      </c>
      <c r="L37" s="21">
        <f t="shared" si="8"/>
        <v>147403</v>
      </c>
      <c r="M37" s="21">
        <v>314283.87096999999</v>
      </c>
      <c r="N37" s="23">
        <f t="shared" si="0"/>
        <v>0.46901229625643237</v>
      </c>
      <c r="O37" s="24">
        <v>10125</v>
      </c>
      <c r="P37" s="25">
        <f t="shared" si="1"/>
        <v>14.558320987654321</v>
      </c>
      <c r="Q37" s="26" t="s">
        <v>44</v>
      </c>
      <c r="R37" s="27">
        <f t="shared" si="2"/>
        <v>33.929946551544731</v>
      </c>
      <c r="U37" s="21">
        <v>184601</v>
      </c>
      <c r="V37" t="s">
        <v>45</v>
      </c>
      <c r="W37" s="20">
        <v>45904</v>
      </c>
      <c r="Y37" t="s">
        <v>129</v>
      </c>
      <c r="Z37">
        <v>201</v>
      </c>
      <c r="AA37">
        <v>0</v>
      </c>
    </row>
    <row r="38" spans="1:39" x14ac:dyDescent="0.25">
      <c r="A38" t="s">
        <v>68</v>
      </c>
      <c r="B38" t="s">
        <v>69</v>
      </c>
      <c r="C38" s="20">
        <v>45597</v>
      </c>
      <c r="D38" s="21">
        <v>140000</v>
      </c>
      <c r="E38" t="s">
        <v>42</v>
      </c>
      <c r="F38" t="s">
        <v>50</v>
      </c>
      <c r="G38" s="21">
        <v>140000</v>
      </c>
      <c r="H38" s="21">
        <v>79000</v>
      </c>
      <c r="I38" s="22">
        <f t="shared" si="7"/>
        <v>56.428571428571431</v>
      </c>
      <c r="J38" s="21">
        <v>169527</v>
      </c>
      <c r="K38" s="21">
        <v>67375</v>
      </c>
      <c r="L38" s="21">
        <f t="shared" si="8"/>
        <v>72625</v>
      </c>
      <c r="M38" s="21">
        <v>109840.86022</v>
      </c>
      <c r="N38" s="23">
        <f t="shared" si="0"/>
        <v>0.66118382407548115</v>
      </c>
      <c r="O38" s="24">
        <v>1364</v>
      </c>
      <c r="P38" s="25">
        <f t="shared" si="1"/>
        <v>53.244134897360702</v>
      </c>
      <c r="Q38" s="26" t="s">
        <v>44</v>
      </c>
      <c r="R38" s="27">
        <f t="shared" si="2"/>
        <v>14.712793769639854</v>
      </c>
      <c r="U38" s="21">
        <v>54270</v>
      </c>
      <c r="V38" t="s">
        <v>45</v>
      </c>
      <c r="W38" s="20">
        <v>45904</v>
      </c>
      <c r="Y38" t="s">
        <v>61</v>
      </c>
      <c r="Z38">
        <v>201</v>
      </c>
      <c r="AA38">
        <v>0</v>
      </c>
    </row>
    <row r="39" spans="1:39" x14ac:dyDescent="0.25">
      <c r="A39" t="s">
        <v>70</v>
      </c>
      <c r="B39" t="s">
        <v>71</v>
      </c>
      <c r="C39" s="20">
        <v>45359</v>
      </c>
      <c r="D39" s="96">
        <v>175000</v>
      </c>
      <c r="E39" t="s">
        <v>42</v>
      </c>
      <c r="F39" t="s">
        <v>50</v>
      </c>
      <c r="G39" s="96">
        <v>175000</v>
      </c>
      <c r="H39" s="21">
        <v>109600</v>
      </c>
      <c r="I39" s="22">
        <f t="shared" si="7"/>
        <v>62.628571428571433</v>
      </c>
      <c r="J39" s="21">
        <v>246902</v>
      </c>
      <c r="K39" s="21">
        <v>82902</v>
      </c>
      <c r="L39" s="21">
        <f t="shared" si="8"/>
        <v>92098</v>
      </c>
      <c r="M39" s="21">
        <v>176344.08601999999</v>
      </c>
      <c r="N39" s="23">
        <f t="shared" si="0"/>
        <v>0.52226304878494623</v>
      </c>
      <c r="O39" s="24">
        <v>5440</v>
      </c>
      <c r="P39" s="25">
        <f t="shared" si="1"/>
        <v>16.929779411764706</v>
      </c>
      <c r="Q39" s="26" t="s">
        <v>44</v>
      </c>
      <c r="R39" s="27">
        <f t="shared" si="2"/>
        <v>28.604871298693347</v>
      </c>
      <c r="U39" s="21">
        <v>68742</v>
      </c>
      <c r="V39" t="s">
        <v>45</v>
      </c>
      <c r="W39" s="20">
        <v>45904</v>
      </c>
      <c r="Y39" t="s">
        <v>61</v>
      </c>
      <c r="Z39">
        <v>201</v>
      </c>
      <c r="AA39">
        <v>0</v>
      </c>
    </row>
    <row r="40" spans="1:39" x14ac:dyDescent="0.25">
      <c r="A40" t="s">
        <v>113</v>
      </c>
      <c r="B40" t="s">
        <v>114</v>
      </c>
      <c r="C40" s="20">
        <v>45519</v>
      </c>
      <c r="D40" s="21">
        <v>390000</v>
      </c>
      <c r="E40" t="s">
        <v>42</v>
      </c>
      <c r="F40" t="s">
        <v>50</v>
      </c>
      <c r="G40" s="21">
        <v>390000</v>
      </c>
      <c r="H40" s="21">
        <v>180000</v>
      </c>
      <c r="I40" s="22">
        <f t="shared" si="7"/>
        <v>46.153846153846153</v>
      </c>
      <c r="J40" s="21">
        <v>373110</v>
      </c>
      <c r="K40" s="21">
        <v>167233</v>
      </c>
      <c r="L40" s="21">
        <f t="shared" si="8"/>
        <v>222767</v>
      </c>
      <c r="M40" s="21">
        <v>221373.11828</v>
      </c>
      <c r="N40" s="23">
        <f t="shared" si="0"/>
        <v>1.0062965265648784</v>
      </c>
      <c r="O40" s="24">
        <v>7508</v>
      </c>
      <c r="P40" s="25">
        <f t="shared" si="1"/>
        <v>29.67061800745871</v>
      </c>
      <c r="Q40" s="26" t="s">
        <v>44</v>
      </c>
      <c r="R40" s="27">
        <f t="shared" si="2"/>
        <v>19.798476479299875</v>
      </c>
      <c r="T40" t="s">
        <v>115</v>
      </c>
      <c r="U40" s="21">
        <v>140517</v>
      </c>
      <c r="V40" t="s">
        <v>45</v>
      </c>
      <c r="W40" s="20">
        <v>45917</v>
      </c>
      <c r="Y40" t="s">
        <v>110</v>
      </c>
      <c r="Z40">
        <v>201</v>
      </c>
      <c r="AA40">
        <v>0</v>
      </c>
    </row>
    <row r="41" spans="1:39" x14ac:dyDescent="0.25">
      <c r="A41" t="s">
        <v>127</v>
      </c>
      <c r="B41" t="s">
        <v>128</v>
      </c>
      <c r="C41" s="20">
        <v>45141</v>
      </c>
      <c r="D41" s="21">
        <v>233000</v>
      </c>
      <c r="E41" t="s">
        <v>42</v>
      </c>
      <c r="F41" t="s">
        <v>50</v>
      </c>
      <c r="G41" s="21">
        <v>233000</v>
      </c>
      <c r="H41" s="21">
        <v>163600</v>
      </c>
      <c r="I41" s="22">
        <f t="shared" si="7"/>
        <v>70.214592274678111</v>
      </c>
      <c r="J41" s="21">
        <v>371675</v>
      </c>
      <c r="K41" s="21">
        <v>125448</v>
      </c>
      <c r="L41" s="21">
        <f t="shared" si="8"/>
        <v>107552</v>
      </c>
      <c r="M41" s="21">
        <v>264760.21505</v>
      </c>
      <c r="N41" s="23">
        <f t="shared" si="0"/>
        <v>0.40622417525869131</v>
      </c>
      <c r="O41" s="24">
        <v>5567</v>
      </c>
      <c r="P41" s="25">
        <f t="shared" si="1"/>
        <v>19.319561702892042</v>
      </c>
      <c r="Q41" s="26" t="s">
        <v>44</v>
      </c>
      <c r="R41" s="27">
        <f t="shared" si="2"/>
        <v>40.208758651318838</v>
      </c>
      <c r="U41" s="21">
        <v>82878</v>
      </c>
      <c r="V41" t="s">
        <v>45</v>
      </c>
      <c r="W41" s="20">
        <v>45917</v>
      </c>
      <c r="Y41" t="s">
        <v>129</v>
      </c>
      <c r="Z41">
        <v>201</v>
      </c>
      <c r="AA41">
        <v>0</v>
      </c>
    </row>
    <row r="42" spans="1:39" x14ac:dyDescent="0.25">
      <c r="A42" t="s">
        <v>141</v>
      </c>
      <c r="B42" t="s">
        <v>142</v>
      </c>
      <c r="C42" s="20">
        <v>45026</v>
      </c>
      <c r="D42" s="21">
        <v>70000</v>
      </c>
      <c r="E42" t="s">
        <v>42</v>
      </c>
      <c r="F42" t="s">
        <v>50</v>
      </c>
      <c r="G42" s="21">
        <v>70000</v>
      </c>
      <c r="H42" s="21">
        <v>15800</v>
      </c>
      <c r="I42" s="22">
        <f t="shared" si="7"/>
        <v>22.571428571428569</v>
      </c>
      <c r="J42" s="21">
        <v>53611</v>
      </c>
      <c r="K42" s="21">
        <v>27871</v>
      </c>
      <c r="L42" s="21">
        <f t="shared" si="8"/>
        <v>42129</v>
      </c>
      <c r="M42" s="21">
        <v>40240.860210645202</v>
      </c>
      <c r="N42" s="23">
        <f t="shared" si="0"/>
        <v>1.0469209599265801</v>
      </c>
      <c r="O42" s="24">
        <v>3475</v>
      </c>
      <c r="P42" s="25">
        <f t="shared" si="1"/>
        <v>12.123453237410072</v>
      </c>
      <c r="Q42" s="26" t="s">
        <v>44</v>
      </c>
      <c r="R42" s="27">
        <f t="shared" si="2"/>
        <v>23.860919815470037</v>
      </c>
      <c r="U42" s="21">
        <v>27871</v>
      </c>
      <c r="V42" t="s">
        <v>45</v>
      </c>
      <c r="W42" s="20">
        <v>45917</v>
      </c>
      <c r="Y42" t="s">
        <v>129</v>
      </c>
      <c r="Z42">
        <v>201</v>
      </c>
      <c r="AA42">
        <v>0</v>
      </c>
    </row>
    <row r="43" spans="1:39" ht="15.75" customHeight="1" x14ac:dyDescent="0.25">
      <c r="A43" t="s">
        <v>137</v>
      </c>
      <c r="B43" t="s">
        <v>138</v>
      </c>
      <c r="C43" s="20">
        <v>45162</v>
      </c>
      <c r="D43" s="96">
        <v>370000</v>
      </c>
      <c r="E43" t="s">
        <v>74</v>
      </c>
      <c r="F43" t="s">
        <v>50</v>
      </c>
      <c r="G43" s="96">
        <v>370000</v>
      </c>
      <c r="H43" s="21">
        <v>189500</v>
      </c>
      <c r="I43" s="22">
        <f t="shared" si="7"/>
        <v>51.216216216216218</v>
      </c>
      <c r="J43" s="21">
        <v>416774</v>
      </c>
      <c r="K43" s="21">
        <v>79421</v>
      </c>
      <c r="L43" s="21">
        <f t="shared" si="8"/>
        <v>290579</v>
      </c>
      <c r="M43" s="21">
        <v>362745.16129000002</v>
      </c>
      <c r="N43" s="23">
        <f t="shared" si="0"/>
        <v>0.8010554819439587</v>
      </c>
      <c r="O43" s="24">
        <v>6510</v>
      </c>
      <c r="P43" s="25">
        <f t="shared" si="1"/>
        <v>44.635791090629802</v>
      </c>
      <c r="Q43" s="26" t="s">
        <v>57</v>
      </c>
      <c r="R43" s="27">
        <f t="shared" si="2"/>
        <v>0.72562798279209861</v>
      </c>
      <c r="U43" s="21">
        <v>62265</v>
      </c>
      <c r="V43" t="s">
        <v>45</v>
      </c>
      <c r="W43" s="20" t="s">
        <v>53</v>
      </c>
      <c r="Y43" t="s">
        <v>129</v>
      </c>
      <c r="Z43">
        <v>201</v>
      </c>
      <c r="AA43">
        <v>0</v>
      </c>
    </row>
    <row r="44" spans="1:39" ht="15.75" customHeight="1" thickBot="1" x14ac:dyDescent="0.3">
      <c r="A44" t="s">
        <v>72</v>
      </c>
      <c r="B44" t="s">
        <v>73</v>
      </c>
      <c r="C44" s="20">
        <v>45744</v>
      </c>
      <c r="D44" s="96">
        <v>450000</v>
      </c>
      <c r="E44" t="s">
        <v>74</v>
      </c>
      <c r="F44" t="s">
        <v>50</v>
      </c>
      <c r="G44" s="96">
        <v>450000</v>
      </c>
      <c r="H44" s="21">
        <v>122500</v>
      </c>
      <c r="I44" s="22">
        <f t="shared" si="7"/>
        <v>27.222222222222221</v>
      </c>
      <c r="J44" s="21">
        <v>453617</v>
      </c>
      <c r="K44" s="21">
        <v>309686</v>
      </c>
      <c r="L44" s="21">
        <f t="shared" si="8"/>
        <v>140314</v>
      </c>
      <c r="M44" s="21">
        <v>154764.51613</v>
      </c>
      <c r="N44" s="23">
        <f t="shared" si="0"/>
        <v>0.90662900972816163</v>
      </c>
      <c r="O44" s="24">
        <v>3104</v>
      </c>
      <c r="P44" s="25">
        <f t="shared" si="1"/>
        <v>45.204252577319586</v>
      </c>
      <c r="Q44" s="26" t="s">
        <v>44</v>
      </c>
      <c r="R44" s="27">
        <f t="shared" si="2"/>
        <v>9.8317247956281939</v>
      </c>
      <c r="U44" s="21">
        <v>303912</v>
      </c>
      <c r="V44" t="s">
        <v>45</v>
      </c>
      <c r="W44" s="20" t="s">
        <v>53</v>
      </c>
      <c r="Y44" t="s">
        <v>61</v>
      </c>
      <c r="Z44">
        <v>201</v>
      </c>
      <c r="AA44">
        <v>0</v>
      </c>
    </row>
    <row r="45" spans="1:39" ht="15.75" thickTop="1" x14ac:dyDescent="0.25">
      <c r="A45" s="29"/>
      <c r="B45" s="29"/>
      <c r="C45" s="30" t="s">
        <v>152</v>
      </c>
      <c r="D45" s="31">
        <f>+SUM(D3:D44)</f>
        <v>23248155</v>
      </c>
      <c r="E45" s="29"/>
      <c r="F45" s="29"/>
      <c r="G45" s="31">
        <f>+SUM(G3:G44)</f>
        <v>23248155</v>
      </c>
      <c r="H45" s="31">
        <f>+SUM(H3:H44)</f>
        <v>9144900</v>
      </c>
      <c r="I45" s="32"/>
      <c r="J45" s="31">
        <f>+SUM(J3:J44)</f>
        <v>23036241</v>
      </c>
      <c r="K45" s="31"/>
      <c r="L45" s="31">
        <f>+SUM(L3:L44)</f>
        <v>18139357</v>
      </c>
      <c r="M45" s="31">
        <f>+SUM(M3:M44)</f>
        <v>19305347.560029399</v>
      </c>
      <c r="N45" s="33"/>
      <c r="O45" s="34"/>
      <c r="P45" s="35">
        <f>AVERAGE(P3:P44)</f>
        <v>48.230701860023174</v>
      </c>
      <c r="Q45" s="36"/>
      <c r="R45" s="37">
        <f>ABS(N$47-N$46)*100</f>
        <v>13.129095419043146</v>
      </c>
      <c r="S45" s="29"/>
      <c r="T45" s="29"/>
      <c r="U45" s="31"/>
      <c r="V45" s="29"/>
      <c r="W45" s="30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x14ac:dyDescent="0.25">
      <c r="A46" s="38"/>
      <c r="B46" s="38"/>
      <c r="C46" s="39"/>
      <c r="D46" s="40"/>
      <c r="E46" s="38"/>
      <c r="F46" s="38"/>
      <c r="G46" s="40"/>
      <c r="H46" s="40" t="s">
        <v>153</v>
      </c>
      <c r="I46" s="41">
        <f>H45/G45*100</f>
        <v>39.336024729704356</v>
      </c>
      <c r="J46" s="40"/>
      <c r="K46" s="40"/>
      <c r="L46" s="40"/>
      <c r="M46" s="40" t="s">
        <v>154</v>
      </c>
      <c r="N46" s="42">
        <f>L45/M45</f>
        <v>0.93960271596231115</v>
      </c>
      <c r="O46" s="43"/>
      <c r="P46" s="44" t="s">
        <v>155</v>
      </c>
      <c r="Q46" s="45">
        <f>STDEV(N3:N44)</f>
        <v>0.29243564092212121</v>
      </c>
      <c r="R46" s="46"/>
      <c r="S46" s="38"/>
      <c r="T46" s="38"/>
      <c r="U46" s="40"/>
      <c r="V46" s="38"/>
      <c r="W46" s="39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x14ac:dyDescent="0.25">
      <c r="A47" s="47"/>
      <c r="B47" s="47"/>
      <c r="C47" s="48"/>
      <c r="D47" s="49"/>
      <c r="E47" s="47"/>
      <c r="F47" s="47"/>
      <c r="G47" s="49"/>
      <c r="H47" s="49" t="s">
        <v>156</v>
      </c>
      <c r="I47" s="50">
        <f>STDEV(I3:I44)</f>
        <v>20.534742851616858</v>
      </c>
      <c r="J47" s="49"/>
      <c r="K47" s="49"/>
      <c r="L47" s="49"/>
      <c r="M47" s="49" t="s">
        <v>157</v>
      </c>
      <c r="N47" s="51">
        <f>AVERAGE(N3:N44)</f>
        <v>0.80831176177187969</v>
      </c>
      <c r="O47" s="52"/>
      <c r="P47" s="53" t="s">
        <v>158</v>
      </c>
      <c r="Q47" s="54">
        <f>AVERAGE(R3:R44)</f>
        <v>24.768148855515083</v>
      </c>
      <c r="R47" s="55" t="s">
        <v>159</v>
      </c>
      <c r="S47" s="47">
        <f>+(Q47/N47)</f>
        <v>30.641826615539348</v>
      </c>
      <c r="T47" s="47"/>
      <c r="U47" s="49"/>
      <c r="V47" s="47"/>
      <c r="W47" s="48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  <row r="48" spans="1:39" x14ac:dyDescent="0.25">
      <c r="C48"/>
      <c r="D48"/>
      <c r="G48"/>
      <c r="H48"/>
      <c r="I48"/>
      <c r="J48"/>
      <c r="K48"/>
      <c r="L48" s="56" t="s">
        <v>160</v>
      </c>
      <c r="M48" s="56" t="s">
        <v>157</v>
      </c>
      <c r="N48" s="51">
        <v>0.84529324467617872</v>
      </c>
      <c r="O48" s="57"/>
      <c r="P48" s="58" t="s">
        <v>155</v>
      </c>
      <c r="Q48" s="45">
        <v>0.39993512433756162</v>
      </c>
      <c r="R48"/>
      <c r="U48"/>
      <c r="W48"/>
    </row>
    <row r="49" spans="1:27" x14ac:dyDescent="0.25">
      <c r="C49"/>
      <c r="D49"/>
      <c r="G49"/>
      <c r="H49"/>
      <c r="I49"/>
      <c r="J49"/>
      <c r="K49"/>
      <c r="L49" s="59" t="s">
        <v>161</v>
      </c>
      <c r="M49" s="25" t="s">
        <v>162</v>
      </c>
      <c r="N49" s="60" t="s">
        <v>163</v>
      </c>
      <c r="O49" s="24" t="s">
        <v>164</v>
      </c>
      <c r="P49" s="21"/>
      <c r="Q49" s="21"/>
      <c r="R49"/>
      <c r="U49"/>
      <c r="W49"/>
    </row>
    <row r="50" spans="1:27" x14ac:dyDescent="0.25">
      <c r="C50"/>
      <c r="D50"/>
      <c r="G50"/>
      <c r="H50"/>
      <c r="I50"/>
      <c r="J50"/>
      <c r="K50"/>
      <c r="L50" s="61" t="s">
        <v>165</v>
      </c>
      <c r="M50" s="62">
        <f>$N48-(1.5*$Q48)</f>
        <v>0.24539055816983635</v>
      </c>
      <c r="N50" s="63" t="s">
        <v>163</v>
      </c>
      <c r="O50" s="62">
        <f>$N48+(1.5*$Q48)</f>
        <v>1.4451959311825211</v>
      </c>
      <c r="P50"/>
      <c r="Q50"/>
      <c r="R50"/>
      <c r="U50"/>
      <c r="W50"/>
    </row>
    <row r="51" spans="1:27" x14ac:dyDescent="0.25">
      <c r="C51"/>
      <c r="D51"/>
      <c r="G51"/>
      <c r="H51"/>
      <c r="I51"/>
      <c r="J51"/>
      <c r="K51"/>
      <c r="L51" s="61" t="s">
        <v>166</v>
      </c>
      <c r="M51" s="64">
        <v>0.94</v>
      </c>
      <c r="N51"/>
      <c r="O51"/>
      <c r="P51"/>
      <c r="Q51"/>
      <c r="R51"/>
      <c r="U51"/>
      <c r="W51"/>
    </row>
    <row r="54" spans="1:27" s="65" customFormat="1" ht="31.5" customHeight="1" x14ac:dyDescent="0.3">
      <c r="C54" s="66"/>
      <c r="D54" s="67" t="s">
        <v>167</v>
      </c>
      <c r="G54" s="68"/>
      <c r="H54" s="68"/>
      <c r="I54" s="69"/>
      <c r="J54" s="68"/>
      <c r="K54" s="68"/>
      <c r="L54" s="68"/>
      <c r="M54" s="68"/>
      <c r="N54" s="70"/>
      <c r="O54" s="71"/>
      <c r="P54" s="72"/>
      <c r="Q54" s="73"/>
      <c r="R54" s="74"/>
      <c r="U54" s="68"/>
      <c r="W54" s="66"/>
    </row>
    <row r="55" spans="1:27" ht="15.75" customHeight="1" x14ac:dyDescent="0.25">
      <c r="A55" t="s">
        <v>168</v>
      </c>
      <c r="B55" t="s">
        <v>169</v>
      </c>
      <c r="C55" s="20">
        <v>45027</v>
      </c>
      <c r="D55" s="21">
        <v>30000</v>
      </c>
      <c r="E55" t="s">
        <v>42</v>
      </c>
      <c r="F55" t="s">
        <v>50</v>
      </c>
      <c r="G55" s="21">
        <v>30000</v>
      </c>
      <c r="H55" s="21">
        <v>24600</v>
      </c>
      <c r="I55" s="22">
        <f>H55/G55*100</f>
        <v>82</v>
      </c>
      <c r="J55" s="21">
        <v>75540</v>
      </c>
      <c r="K55" s="21">
        <v>16700</v>
      </c>
      <c r="L55" s="21">
        <f>G55-K55</f>
        <v>13300</v>
      </c>
      <c r="M55" s="21">
        <v>71756.097559999995</v>
      </c>
      <c r="N55" s="23">
        <f>L55/M55</f>
        <v>0.18535010197396806</v>
      </c>
      <c r="O55" s="24">
        <v>4200</v>
      </c>
      <c r="P55" s="25">
        <f>L55/O55</f>
        <v>3.1666666666666665</v>
      </c>
      <c r="Q55" s="26" t="s">
        <v>51</v>
      </c>
      <c r="R55" s="27">
        <f>ABS(N$47-N55)*100</f>
        <v>62.296165979791162</v>
      </c>
      <c r="U55" s="21">
        <v>15072</v>
      </c>
      <c r="V55" t="s">
        <v>45</v>
      </c>
      <c r="W55" s="20" t="s">
        <v>53</v>
      </c>
      <c r="Y55" t="s">
        <v>47</v>
      </c>
      <c r="Z55">
        <v>201</v>
      </c>
      <c r="AA55">
        <v>0</v>
      </c>
    </row>
    <row r="56" spans="1:27" ht="15.75" customHeight="1" x14ac:dyDescent="0.25">
      <c r="A56" t="s">
        <v>170</v>
      </c>
      <c r="B56" t="s">
        <v>171</v>
      </c>
      <c r="C56" s="20">
        <v>45460</v>
      </c>
      <c r="D56" s="21">
        <v>415000</v>
      </c>
      <c r="E56" t="s">
        <v>42</v>
      </c>
      <c r="F56" t="s">
        <v>50</v>
      </c>
      <c r="G56" s="21">
        <v>415000</v>
      </c>
      <c r="H56" s="21">
        <v>307900</v>
      </c>
      <c r="I56" s="22">
        <f>H56/G56*100</f>
        <v>74.192771084337352</v>
      </c>
      <c r="J56" s="21">
        <v>1192586</v>
      </c>
      <c r="K56" s="21">
        <v>210387</v>
      </c>
      <c r="L56" s="21">
        <f>G56-K56</f>
        <v>204613</v>
      </c>
      <c r="M56" s="21">
        <v>982199</v>
      </c>
      <c r="N56" s="23">
        <f>L56/M56</f>
        <v>0.20832132795899813</v>
      </c>
      <c r="O56" s="24">
        <v>5822</v>
      </c>
      <c r="P56" s="25">
        <f>L56/O56</f>
        <v>35.144795602885608</v>
      </c>
      <c r="Q56" s="26" t="s">
        <v>44</v>
      </c>
      <c r="R56" s="27">
        <f>ABS(N$47-N56)*100</f>
        <v>59.999043381288153</v>
      </c>
      <c r="U56" s="21">
        <v>161906</v>
      </c>
      <c r="V56" t="s">
        <v>45</v>
      </c>
      <c r="W56" s="20">
        <v>45923</v>
      </c>
      <c r="Y56" t="s">
        <v>61</v>
      </c>
      <c r="Z56">
        <v>201</v>
      </c>
      <c r="AA56">
        <v>0</v>
      </c>
    </row>
    <row r="57" spans="1:27" s="75" customFormat="1" ht="34.5" customHeight="1" x14ac:dyDescent="0.3">
      <c r="C57" s="76"/>
      <c r="D57" s="77" t="s">
        <v>172</v>
      </c>
      <c r="G57" s="78"/>
      <c r="H57" s="78"/>
      <c r="I57" s="79"/>
      <c r="J57" s="78"/>
      <c r="K57" s="78"/>
      <c r="L57" s="78"/>
      <c r="M57" s="78"/>
      <c r="N57" s="80"/>
      <c r="O57" s="81"/>
      <c r="P57" s="82"/>
      <c r="Q57" s="83"/>
      <c r="R57" s="84"/>
      <c r="U57" s="78"/>
      <c r="W57" s="76"/>
    </row>
    <row r="58" spans="1:27" ht="15.75" customHeight="1" x14ac:dyDescent="0.25">
      <c r="A58" t="s">
        <v>173</v>
      </c>
      <c r="B58" t="s">
        <v>174</v>
      </c>
      <c r="C58" s="20">
        <v>45083</v>
      </c>
      <c r="D58" s="21">
        <v>1200000</v>
      </c>
      <c r="E58" t="s">
        <v>42</v>
      </c>
      <c r="F58" t="s">
        <v>43</v>
      </c>
      <c r="G58" s="21">
        <v>1200000</v>
      </c>
      <c r="H58" s="21">
        <v>344400</v>
      </c>
      <c r="I58" s="22">
        <f>H58/G58*100</f>
        <v>28.7</v>
      </c>
      <c r="J58" s="21">
        <v>654483</v>
      </c>
      <c r="K58" s="21">
        <v>11923</v>
      </c>
      <c r="L58" s="21">
        <f>G58-K58</f>
        <v>1188077</v>
      </c>
      <c r="M58" s="21">
        <v>776117.07317999995</v>
      </c>
      <c r="N58" s="23">
        <f>L58/M58</f>
        <v>1.5307961144728699</v>
      </c>
      <c r="O58" s="24">
        <v>23454</v>
      </c>
      <c r="P58" s="25">
        <f>L58/O58</f>
        <v>50.6556237741963</v>
      </c>
      <c r="Q58" s="26" t="s">
        <v>51</v>
      </c>
      <c r="R58" s="27">
        <f>ABS(N$47-N58)*100</f>
        <v>72.248435270099023</v>
      </c>
      <c r="U58" s="21">
        <v>11923</v>
      </c>
      <c r="V58" t="s">
        <v>45</v>
      </c>
      <c r="W58" s="20" t="s">
        <v>53</v>
      </c>
      <c r="X58" t="s">
        <v>175</v>
      </c>
      <c r="Y58" t="s">
        <v>47</v>
      </c>
      <c r="Z58">
        <v>201</v>
      </c>
      <c r="AA58">
        <v>0</v>
      </c>
    </row>
    <row r="59" spans="1:27" ht="15.75" customHeight="1" x14ac:dyDescent="0.25">
      <c r="A59" t="s">
        <v>176</v>
      </c>
      <c r="B59" t="s">
        <v>177</v>
      </c>
      <c r="C59" s="20">
        <v>45484</v>
      </c>
      <c r="D59" s="21">
        <v>435000</v>
      </c>
      <c r="E59" t="s">
        <v>42</v>
      </c>
      <c r="F59" t="s">
        <v>50</v>
      </c>
      <c r="G59" s="21">
        <v>435000</v>
      </c>
      <c r="H59" s="21">
        <v>104100</v>
      </c>
      <c r="I59" s="22">
        <f>H59/G59*100</f>
        <v>23.931034482758619</v>
      </c>
      <c r="J59" s="21">
        <v>268844</v>
      </c>
      <c r="K59" s="21">
        <v>18275</v>
      </c>
      <c r="L59" s="21">
        <f>G59-K59</f>
        <v>416725</v>
      </c>
      <c r="M59" s="21">
        <v>250569</v>
      </c>
      <c r="N59" s="23">
        <f>L59/M59</f>
        <v>1.6631147508271176</v>
      </c>
      <c r="O59" s="24">
        <v>4570</v>
      </c>
      <c r="P59" s="25">
        <f>L59/O59</f>
        <v>91.187089715536104</v>
      </c>
      <c r="Q59" s="26" t="s">
        <v>44</v>
      </c>
      <c r="R59" s="27">
        <f>ABS(N$47-N59)*100</f>
        <v>85.480298905523782</v>
      </c>
      <c r="U59" s="21">
        <v>6596</v>
      </c>
      <c r="V59" t="s">
        <v>45</v>
      </c>
      <c r="W59" s="20">
        <v>45932</v>
      </c>
      <c r="Y59" t="s">
        <v>78</v>
      </c>
      <c r="Z59">
        <v>201</v>
      </c>
      <c r="AA59">
        <v>0</v>
      </c>
    </row>
    <row r="60" spans="1:27" ht="15.75" customHeight="1" x14ac:dyDescent="0.25">
      <c r="A60" t="s">
        <v>178</v>
      </c>
      <c r="B60" t="s">
        <v>179</v>
      </c>
      <c r="C60" s="20">
        <v>45687</v>
      </c>
      <c r="D60" s="21">
        <v>3310345</v>
      </c>
      <c r="E60" t="s">
        <v>56</v>
      </c>
      <c r="F60" t="s">
        <v>50</v>
      </c>
      <c r="G60" s="21">
        <v>3310345</v>
      </c>
      <c r="H60" s="21">
        <v>514200</v>
      </c>
      <c r="I60" s="22">
        <f>H60/G60*100</f>
        <v>15.533124190983116</v>
      </c>
      <c r="J60" s="21">
        <v>1872591</v>
      </c>
      <c r="K60" s="21">
        <v>666529</v>
      </c>
      <c r="L60" s="21">
        <f>G60-K60</f>
        <v>2643816</v>
      </c>
      <c r="M60" s="21">
        <v>1206062</v>
      </c>
      <c r="N60" s="23">
        <f>L60/M60</f>
        <v>2.1921062101285007</v>
      </c>
      <c r="O60" s="24">
        <v>9770</v>
      </c>
      <c r="P60" s="25">
        <f>L60/O60</f>
        <v>270.6055271238485</v>
      </c>
      <c r="Q60" s="26" t="s">
        <v>44</v>
      </c>
      <c r="R60" s="27">
        <f>ABS(N$47-N60)*100</f>
        <v>138.37944483566213</v>
      </c>
      <c r="U60" s="21">
        <v>603192</v>
      </c>
      <c r="V60" t="s">
        <v>45</v>
      </c>
      <c r="W60" s="20">
        <v>45918</v>
      </c>
      <c r="Y60" t="s">
        <v>151</v>
      </c>
      <c r="Z60">
        <v>201</v>
      </c>
      <c r="AA60">
        <v>0</v>
      </c>
    </row>
  </sheetData>
  <sortState xmlns:xlrd2="http://schemas.microsoft.com/office/spreadsheetml/2017/richdata2" ref="A3:BL44">
    <sortCondition ref="A3:A44"/>
  </sortState>
  <conditionalFormatting sqref="A3:AM44">
    <cfRule type="expression" dxfId="1" priority="5" stopIfTrue="1">
      <formula>MOD(ROW(),4)&gt;1</formula>
    </cfRule>
    <cfRule type="expression" dxfId="0" priority="6" stopIfTrue="1">
      <formula>MOD(ROW(),4)&lt;2</formula>
    </cfRule>
  </conditionalFormatting>
  <conditionalFormatting sqref="A55:AM56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A58:AM60">
    <cfRule type="expression" dxfId="5" priority="9" stopIfTrue="1">
      <formula>MOD(ROW(),4)&gt;1</formula>
    </cfRule>
    <cfRule type="expression" dxfId="4" priority="10" stopIfTrue="1">
      <formula>MOD(ROW(),4)&lt;2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DC7F-2D41-457F-A6D1-250A638E84F2}">
  <dimension ref="A1:BL19"/>
  <sheetViews>
    <sheetView topLeftCell="F1" workbookViewId="0">
      <selection activeCell="K5" sqref="K5"/>
    </sheetView>
  </sheetViews>
  <sheetFormatPr defaultRowHeight="15" x14ac:dyDescent="0.25"/>
  <cols>
    <col min="1" max="1" width="30.7109375" customWidth="1"/>
    <col min="2" max="2" width="34.140625" customWidth="1"/>
    <col min="3" max="3" width="16.7109375" style="20" customWidth="1"/>
    <col min="4" max="4" width="17.7109375" style="21" customWidth="1"/>
    <col min="5" max="5" width="8.7109375" customWidth="1"/>
    <col min="6" max="6" width="29" customWidth="1"/>
    <col min="7" max="8" width="17.7109375" style="21" customWidth="1"/>
    <col min="9" max="9" width="18.7109375" style="22" customWidth="1"/>
    <col min="10" max="10" width="17.7109375" style="21" customWidth="1"/>
    <col min="11" max="11" width="16.7109375" style="21" customWidth="1"/>
    <col min="12" max="12" width="19.7109375" style="21" customWidth="1"/>
    <col min="13" max="13" width="16.7109375" style="21" customWidth="1"/>
    <col min="14" max="14" width="10.7109375" style="23" customWidth="1"/>
    <col min="15" max="15" width="15.7109375" style="24" customWidth="1"/>
    <col min="16" max="16" width="13.7109375" style="25" customWidth="1"/>
    <col min="17" max="17" width="13.7109375" style="85" customWidth="1"/>
    <col min="18" max="18" width="21.7109375" style="27" customWidth="1"/>
    <col min="19" max="19" width="19.7109375" customWidth="1"/>
    <col min="20" max="20" width="13.7109375" customWidth="1"/>
    <col min="21" max="21" width="15.7109375" style="21" customWidth="1"/>
    <col min="22" max="22" width="17.7109375" customWidth="1"/>
    <col min="23" max="23" width="15.7109375" style="20" customWidth="1"/>
    <col min="24" max="24" width="40.7109375" customWidth="1"/>
    <col min="25" max="25" width="20.7109375" customWidth="1"/>
    <col min="26" max="26" width="19.7109375" customWidth="1"/>
    <col min="27" max="31" width="20.7109375" customWidth="1"/>
    <col min="32" max="32" width="21.7109375" customWidth="1"/>
    <col min="33" max="37" width="20.7109375" customWidth="1"/>
    <col min="38" max="38" width="21.7109375" customWidth="1"/>
    <col min="39" max="39" width="20.7109375" customWidth="1"/>
  </cols>
  <sheetData>
    <row r="1" spans="1:64" s="1" customFormat="1" ht="21" x14ac:dyDescent="0.35">
      <c r="A1" s="1" t="s">
        <v>180</v>
      </c>
      <c r="C1" s="2"/>
      <c r="D1" s="3"/>
      <c r="G1" s="3"/>
      <c r="H1" s="3"/>
      <c r="I1" s="4"/>
      <c r="J1" s="3"/>
      <c r="K1" s="3"/>
      <c r="L1" s="3"/>
      <c r="M1" s="3"/>
      <c r="N1" s="5"/>
      <c r="O1" s="6"/>
      <c r="P1" s="7"/>
      <c r="Q1" s="8"/>
      <c r="R1" s="9"/>
      <c r="U1" s="3"/>
      <c r="W1" s="2"/>
    </row>
    <row r="2" spans="1:64" x14ac:dyDescent="0.2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5" t="s">
        <v>15</v>
      </c>
      <c r="P2" s="16" t="s">
        <v>16</v>
      </c>
      <c r="Q2" s="17" t="s">
        <v>17</v>
      </c>
      <c r="R2" s="18" t="s">
        <v>18</v>
      </c>
      <c r="S2" s="10" t="s">
        <v>19</v>
      </c>
      <c r="T2" s="10" t="s">
        <v>20</v>
      </c>
      <c r="U2" s="12" t="s">
        <v>21</v>
      </c>
      <c r="V2" s="10" t="s">
        <v>22</v>
      </c>
      <c r="W2" s="11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10" t="s">
        <v>34</v>
      </c>
      <c r="AI2" s="10" t="s">
        <v>35</v>
      </c>
      <c r="AJ2" s="10" t="s">
        <v>36</v>
      </c>
      <c r="AK2" s="10" t="s">
        <v>37</v>
      </c>
      <c r="AL2" s="10" t="s">
        <v>38</v>
      </c>
      <c r="AM2" s="10" t="s">
        <v>39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</row>
    <row r="3" spans="1:64" s="87" customFormat="1" x14ac:dyDescent="0.25">
      <c r="A3" t="s">
        <v>183</v>
      </c>
      <c r="B3" t="s">
        <v>184</v>
      </c>
      <c r="C3" s="20">
        <v>45210</v>
      </c>
      <c r="D3" s="21">
        <v>250000</v>
      </c>
      <c r="E3" t="s">
        <v>42</v>
      </c>
      <c r="F3" t="s">
        <v>50</v>
      </c>
      <c r="G3" s="21">
        <v>250000</v>
      </c>
      <c r="H3" s="21">
        <v>211100</v>
      </c>
      <c r="I3" s="22">
        <v>84.44</v>
      </c>
      <c r="J3" s="21">
        <v>457357</v>
      </c>
      <c r="K3" s="21">
        <v>67600</v>
      </c>
      <c r="L3" s="21">
        <f>G3-K3</f>
        <v>182400</v>
      </c>
      <c r="M3" s="21">
        <v>421836.25</v>
      </c>
      <c r="N3" s="23">
        <f>L3/M3</f>
        <v>0.43239527186200805</v>
      </c>
      <c r="O3" s="24">
        <v>19534</v>
      </c>
      <c r="P3" s="25">
        <v>9.3375652708098702</v>
      </c>
      <c r="Q3" s="26" t="s">
        <v>185</v>
      </c>
      <c r="R3" s="27">
        <f t="shared" ref="R3:R8" si="0">ABS(N$11-N3)*100</f>
        <v>22.003342787436381</v>
      </c>
      <c r="S3"/>
      <c r="T3" t="s">
        <v>60</v>
      </c>
      <c r="U3" s="21">
        <v>50998</v>
      </c>
      <c r="V3" t="s">
        <v>45</v>
      </c>
      <c r="W3" s="20" t="s">
        <v>53</v>
      </c>
      <c r="X3"/>
      <c r="Y3" t="s">
        <v>110</v>
      </c>
      <c r="Z3">
        <v>301</v>
      </c>
      <c r="AA3">
        <v>0</v>
      </c>
      <c r="AB3"/>
      <c r="AC3"/>
      <c r="AD3"/>
      <c r="AE3"/>
      <c r="AF3"/>
      <c r="AG3"/>
      <c r="AH3"/>
      <c r="AI3"/>
      <c r="AJ3"/>
      <c r="AK3"/>
      <c r="AL3" s="19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19"/>
      <c r="BD3"/>
      <c r="BE3" s="19"/>
      <c r="BF3"/>
      <c r="BG3"/>
      <c r="BH3"/>
      <c r="BI3"/>
      <c r="BJ3"/>
      <c r="BK3"/>
      <c r="BL3"/>
    </row>
    <row r="4" spans="1:64" x14ac:dyDescent="0.25">
      <c r="A4" s="95" t="s">
        <v>188</v>
      </c>
      <c r="B4" t="s">
        <v>189</v>
      </c>
      <c r="C4" s="20">
        <v>45448</v>
      </c>
      <c r="D4" s="21">
        <v>300000</v>
      </c>
      <c r="E4" t="s">
        <v>42</v>
      </c>
      <c r="F4" t="s">
        <v>50</v>
      </c>
      <c r="G4" s="21">
        <v>300000</v>
      </c>
      <c r="H4" s="21">
        <v>205100</v>
      </c>
      <c r="I4" s="22">
        <v>68.36666666666666</v>
      </c>
      <c r="J4" s="21">
        <v>489340</v>
      </c>
      <c r="K4" s="21">
        <v>114610</v>
      </c>
      <c r="L4" s="21">
        <f t="shared" ref="L4:L8" si="1">G4-K4</f>
        <v>185390</v>
      </c>
      <c r="M4" s="21">
        <v>342252.5</v>
      </c>
      <c r="N4" s="23">
        <f t="shared" ref="N4:N8" si="2">L4/M4</f>
        <v>0.54167610170853386</v>
      </c>
      <c r="O4" s="24">
        <v>19020</v>
      </c>
      <c r="P4" s="25">
        <v>14.92260778128286</v>
      </c>
      <c r="Q4" s="26" t="s">
        <v>122</v>
      </c>
      <c r="R4" s="27">
        <f t="shared" si="0"/>
        <v>11.075259802783799</v>
      </c>
      <c r="T4" t="s">
        <v>60</v>
      </c>
      <c r="U4" s="21">
        <v>98438</v>
      </c>
      <c r="V4" t="s">
        <v>45</v>
      </c>
      <c r="W4" s="20" t="s">
        <v>53</v>
      </c>
      <c r="Y4" t="s">
        <v>110</v>
      </c>
      <c r="Z4">
        <v>301</v>
      </c>
      <c r="AA4">
        <v>0</v>
      </c>
    </row>
    <row r="5" spans="1:64" x14ac:dyDescent="0.25">
      <c r="A5" s="86" t="s">
        <v>190</v>
      </c>
      <c r="B5" s="87" t="s">
        <v>191</v>
      </c>
      <c r="C5" s="88">
        <v>45518</v>
      </c>
      <c r="D5" s="89">
        <v>1100000</v>
      </c>
      <c r="E5" s="87" t="s">
        <v>42</v>
      </c>
      <c r="F5" s="87" t="s">
        <v>50</v>
      </c>
      <c r="G5" s="89">
        <v>1100000</v>
      </c>
      <c r="H5" s="89">
        <v>401300</v>
      </c>
      <c r="I5" s="90">
        <v>36.481818181818184</v>
      </c>
      <c r="J5" s="21">
        <v>1179869</v>
      </c>
      <c r="K5" s="21">
        <v>155760</v>
      </c>
      <c r="L5" s="21">
        <f t="shared" si="1"/>
        <v>944240</v>
      </c>
      <c r="M5" s="21">
        <v>1024109</v>
      </c>
      <c r="N5" s="23">
        <f t="shared" si="2"/>
        <v>0.92201123122636364</v>
      </c>
      <c r="O5" s="91">
        <v>30344</v>
      </c>
      <c r="P5" s="92">
        <v>31.117848668600054</v>
      </c>
      <c r="Q5" s="93" t="s">
        <v>122</v>
      </c>
      <c r="R5" s="94">
        <f t="shared" si="0"/>
        <v>26.958253148999177</v>
      </c>
      <c r="S5" s="87"/>
      <c r="T5" s="87"/>
      <c r="U5" s="21">
        <v>129274</v>
      </c>
      <c r="V5" s="87" t="s">
        <v>77</v>
      </c>
      <c r="W5" s="88" t="s">
        <v>53</v>
      </c>
      <c r="X5" s="87"/>
      <c r="Y5" s="87" t="s">
        <v>129</v>
      </c>
      <c r="Z5" s="87">
        <v>301</v>
      </c>
      <c r="AA5" s="87">
        <v>0</v>
      </c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64" x14ac:dyDescent="0.25">
      <c r="A6" s="95" t="s">
        <v>192</v>
      </c>
      <c r="B6" t="s">
        <v>193</v>
      </c>
      <c r="C6" s="20">
        <v>45265</v>
      </c>
      <c r="D6" s="21">
        <v>530000</v>
      </c>
      <c r="E6" t="s">
        <v>42</v>
      </c>
      <c r="F6" t="s">
        <v>50</v>
      </c>
      <c r="G6" s="21">
        <v>530000</v>
      </c>
      <c r="H6" s="21">
        <v>161800</v>
      </c>
      <c r="I6" s="22">
        <v>30.528301886792452</v>
      </c>
      <c r="J6" s="21">
        <v>420319</v>
      </c>
      <c r="K6" s="21">
        <v>92928</v>
      </c>
      <c r="L6" s="21">
        <f t="shared" si="1"/>
        <v>437072</v>
      </c>
      <c r="M6" s="21">
        <v>409238.75</v>
      </c>
      <c r="N6" s="23">
        <f t="shared" si="2"/>
        <v>1.068012254460263</v>
      </c>
      <c r="O6" s="24">
        <v>14415</v>
      </c>
      <c r="P6" s="25">
        <v>30.320638224072148</v>
      </c>
      <c r="Q6" s="26" t="s">
        <v>185</v>
      </c>
      <c r="R6" s="27">
        <f t="shared" si="0"/>
        <v>41.558355472389117</v>
      </c>
      <c r="U6" s="21">
        <v>78376</v>
      </c>
      <c r="V6" t="s">
        <v>45</v>
      </c>
      <c r="W6" s="20" t="s">
        <v>53</v>
      </c>
      <c r="Y6" t="s">
        <v>78</v>
      </c>
      <c r="Z6">
        <v>301</v>
      </c>
      <c r="AA6">
        <v>0</v>
      </c>
    </row>
    <row r="7" spans="1:64" s="87" customFormat="1" x14ac:dyDescent="0.25">
      <c r="A7" s="86" t="s">
        <v>181</v>
      </c>
      <c r="B7" s="87" t="s">
        <v>182</v>
      </c>
      <c r="C7" s="88">
        <v>45076</v>
      </c>
      <c r="D7" s="89">
        <v>100000</v>
      </c>
      <c r="E7" s="87" t="s">
        <v>42</v>
      </c>
      <c r="F7" s="87" t="s">
        <v>50</v>
      </c>
      <c r="G7" s="89">
        <v>100000</v>
      </c>
      <c r="H7" s="89">
        <v>79900</v>
      </c>
      <c r="I7" s="90">
        <v>79.900000000000006</v>
      </c>
      <c r="J7" s="21">
        <v>151345</v>
      </c>
      <c r="K7" s="21">
        <v>43974</v>
      </c>
      <c r="L7" s="21">
        <f t="shared" si="1"/>
        <v>56026</v>
      </c>
      <c r="M7" s="21">
        <v>134213.75</v>
      </c>
      <c r="N7" s="23">
        <f t="shared" si="2"/>
        <v>0.41743860073949202</v>
      </c>
      <c r="O7" s="91">
        <v>8640</v>
      </c>
      <c r="P7" s="92">
        <v>6.4844907407407408</v>
      </c>
      <c r="Q7" s="93" t="s">
        <v>44</v>
      </c>
      <c r="R7" s="94">
        <f t="shared" si="0"/>
        <v>23.499009899687984</v>
      </c>
      <c r="U7" s="21">
        <v>41615</v>
      </c>
      <c r="V7" s="87" t="s">
        <v>45</v>
      </c>
      <c r="W7" s="88" t="s">
        <v>53</v>
      </c>
      <c r="Y7" s="87" t="s">
        <v>110</v>
      </c>
      <c r="Z7" s="87">
        <v>301</v>
      </c>
      <c r="AA7" s="87">
        <v>0</v>
      </c>
    </row>
    <row r="8" spans="1:64" ht="15.75" thickBot="1" x14ac:dyDescent="0.3">
      <c r="A8" s="95" t="s">
        <v>186</v>
      </c>
      <c r="B8" t="s">
        <v>187</v>
      </c>
      <c r="C8" s="20">
        <v>45523</v>
      </c>
      <c r="D8" s="21">
        <v>70000</v>
      </c>
      <c r="E8" t="s">
        <v>42</v>
      </c>
      <c r="F8" t="s">
        <v>50</v>
      </c>
      <c r="G8" s="21">
        <v>70000</v>
      </c>
      <c r="H8" s="21">
        <v>29700</v>
      </c>
      <c r="I8" s="22">
        <v>42.428571428571423</v>
      </c>
      <c r="J8" s="21">
        <v>108465</v>
      </c>
      <c r="K8" s="21">
        <v>26092</v>
      </c>
      <c r="L8" s="21">
        <f t="shared" si="1"/>
        <v>43908</v>
      </c>
      <c r="M8" s="21">
        <v>82373</v>
      </c>
      <c r="N8" s="23">
        <f t="shared" si="2"/>
        <v>0.53303873842157012</v>
      </c>
      <c r="O8" s="24">
        <v>3293</v>
      </c>
      <c r="P8" s="25">
        <v>13.333738232614637</v>
      </c>
      <c r="Q8" s="26" t="s">
        <v>122</v>
      </c>
      <c r="R8" s="27">
        <f t="shared" si="0"/>
        <v>11.938996131480174</v>
      </c>
      <c r="U8" s="21">
        <v>26092</v>
      </c>
      <c r="V8" t="s">
        <v>77</v>
      </c>
      <c r="W8" s="20" t="s">
        <v>53</v>
      </c>
      <c r="Y8" t="s">
        <v>129</v>
      </c>
      <c r="Z8">
        <v>301</v>
      </c>
      <c r="AA8">
        <v>0</v>
      </c>
    </row>
    <row r="9" spans="1:64" ht="15.75" thickTop="1" x14ac:dyDescent="0.25">
      <c r="A9" s="29"/>
      <c r="B9" s="29"/>
      <c r="C9" s="30" t="s">
        <v>152</v>
      </c>
      <c r="D9" s="31">
        <f>+SUM(D3:D8)</f>
        <v>2350000</v>
      </c>
      <c r="E9" s="29"/>
      <c r="F9" s="29"/>
      <c r="G9" s="31">
        <f>+SUM(G3:G8)</f>
        <v>2350000</v>
      </c>
      <c r="H9" s="31">
        <f>+SUM(H3:H8)</f>
        <v>1088900</v>
      </c>
      <c r="I9" s="32"/>
      <c r="J9" s="31">
        <f>+SUM(J3:J8)</f>
        <v>2806695</v>
      </c>
      <c r="K9" s="31"/>
      <c r="L9" s="31">
        <f>+SUM(L3:L8)</f>
        <v>1849036</v>
      </c>
      <c r="M9" s="31">
        <f>+SUM(M3:M8)</f>
        <v>2414023.25</v>
      </c>
      <c r="N9" s="33"/>
      <c r="O9" s="34"/>
      <c r="P9" s="35">
        <f>AVERAGE(P3:P8)</f>
        <v>17.586148153020051</v>
      </c>
      <c r="Q9" s="36"/>
      <c r="R9" s="37">
        <f>ABS(N$11-N$10)*100</f>
        <v>11.352746907848942</v>
      </c>
      <c r="S9" s="29"/>
      <c r="T9" s="29"/>
      <c r="U9" s="31"/>
      <c r="V9" s="29"/>
      <c r="W9" s="30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64" x14ac:dyDescent="0.25">
      <c r="A10" s="38"/>
      <c r="B10" s="38"/>
      <c r="C10" s="39"/>
      <c r="D10" s="40"/>
      <c r="E10" s="38"/>
      <c r="F10" s="38"/>
      <c r="G10" s="40"/>
      <c r="H10" s="40" t="s">
        <v>153</v>
      </c>
      <c r="I10" s="41">
        <f>H9/G9*100</f>
        <v>46.336170212765957</v>
      </c>
      <c r="J10" s="40"/>
      <c r="K10" s="40"/>
      <c r="L10" s="40"/>
      <c r="M10" s="40" t="s">
        <v>154</v>
      </c>
      <c r="N10" s="42">
        <f>L9/M9</f>
        <v>0.76595616881486128</v>
      </c>
      <c r="O10" s="43"/>
      <c r="P10" s="44" t="s">
        <v>155</v>
      </c>
      <c r="Q10" s="45">
        <f>STDEV(N3:N8)</f>
        <v>0.27405823800165902</v>
      </c>
      <c r="R10" s="46"/>
      <c r="S10" s="38"/>
      <c r="T10" s="38"/>
      <c r="U10" s="40"/>
      <c r="V10" s="38"/>
      <c r="W10" s="39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64" x14ac:dyDescent="0.25">
      <c r="A11" s="47"/>
      <c r="B11" s="47"/>
      <c r="C11" s="48"/>
      <c r="D11" s="49"/>
      <c r="E11" s="47"/>
      <c r="F11" s="47"/>
      <c r="G11" s="49"/>
      <c r="H11" s="49" t="s">
        <v>156</v>
      </c>
      <c r="I11" s="50">
        <f>STDEV(I3:I8)</f>
        <v>23.412109287054061</v>
      </c>
      <c r="J11" s="49"/>
      <c r="K11" s="49"/>
      <c r="L11" s="49"/>
      <c r="M11" s="49" t="s">
        <v>157</v>
      </c>
      <c r="N11" s="51">
        <f>AVERAGE(N3:N8)</f>
        <v>0.65242869973637185</v>
      </c>
      <c r="O11" s="52"/>
      <c r="P11" s="53" t="s">
        <v>158</v>
      </c>
      <c r="Q11" s="54">
        <f>AVERAGE(R3:R8)</f>
        <v>22.83886954046277</v>
      </c>
      <c r="R11" s="55" t="s">
        <v>159</v>
      </c>
      <c r="S11" s="47">
        <f>+(Q11/N11)</f>
        <v>35.005924095140692</v>
      </c>
      <c r="T11" s="47"/>
      <c r="U11" s="49"/>
      <c r="V11" s="47"/>
      <c r="W11" s="48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64" x14ac:dyDescent="0.25">
      <c r="C12"/>
      <c r="D12"/>
      <c r="G12"/>
      <c r="H12"/>
      <c r="I12"/>
      <c r="J12"/>
      <c r="K12"/>
      <c r="L12" s="56" t="s">
        <v>160</v>
      </c>
      <c r="M12" s="56" t="s">
        <v>157</v>
      </c>
      <c r="N12" s="42">
        <v>0.76554192259747289</v>
      </c>
      <c r="O12" s="57"/>
      <c r="P12" s="58" t="s">
        <v>155</v>
      </c>
      <c r="Q12" s="45">
        <v>0.27429688348803694</v>
      </c>
      <c r="R12"/>
      <c r="U12"/>
      <c r="W12"/>
    </row>
    <row r="13" spans="1:64" x14ac:dyDescent="0.25">
      <c r="C13"/>
      <c r="D13"/>
      <c r="G13"/>
      <c r="H13"/>
      <c r="I13"/>
      <c r="J13"/>
      <c r="K13"/>
      <c r="L13" s="59" t="s">
        <v>161</v>
      </c>
      <c r="M13" s="25" t="s">
        <v>162</v>
      </c>
      <c r="N13" s="60" t="s">
        <v>163</v>
      </c>
      <c r="O13" s="24" t="s">
        <v>164</v>
      </c>
      <c r="P13" s="21"/>
      <c r="Q13" s="21"/>
      <c r="R13"/>
      <c r="U13"/>
      <c r="W13"/>
    </row>
    <row r="14" spans="1:64" x14ac:dyDescent="0.25">
      <c r="C14"/>
      <c r="D14"/>
      <c r="G14"/>
      <c r="H14"/>
      <c r="I14"/>
      <c r="J14"/>
      <c r="K14"/>
      <c r="L14" s="61" t="s">
        <v>165</v>
      </c>
      <c r="M14" s="62">
        <f>N12-(1.5*Q12)</f>
        <v>0.35409659736541749</v>
      </c>
      <c r="N14" s="63" t="s">
        <v>163</v>
      </c>
      <c r="O14" s="62">
        <f>N12+(1.5*Q12)</f>
        <v>1.1769872478295282</v>
      </c>
      <c r="P14"/>
      <c r="Q14"/>
      <c r="R14"/>
      <c r="U14"/>
      <c r="W14"/>
    </row>
    <row r="15" spans="1:64" x14ac:dyDescent="0.25">
      <c r="C15"/>
      <c r="D15"/>
      <c r="G15"/>
      <c r="H15"/>
      <c r="I15"/>
      <c r="J15"/>
      <c r="K15"/>
      <c r="L15" s="61" t="s">
        <v>166</v>
      </c>
      <c r="M15" s="64">
        <v>0.8</v>
      </c>
      <c r="N15"/>
      <c r="O15"/>
      <c r="P15"/>
      <c r="Q15"/>
      <c r="R15"/>
      <c r="U15"/>
      <c r="W15"/>
    </row>
    <row r="18" spans="3:23" s="65" customFormat="1" ht="18.75" x14ac:dyDescent="0.3">
      <c r="C18" s="66"/>
      <c r="D18" s="67" t="s">
        <v>167</v>
      </c>
      <c r="G18" s="68"/>
      <c r="H18" s="68"/>
      <c r="I18" s="69"/>
      <c r="J18" s="68"/>
      <c r="K18" s="68"/>
      <c r="L18" s="68"/>
      <c r="M18" s="68"/>
      <c r="N18" s="70"/>
      <c r="O18" s="71"/>
      <c r="P18" s="72"/>
      <c r="Q18" s="73"/>
      <c r="R18" s="74"/>
      <c r="U18" s="68"/>
      <c r="W18" s="66"/>
    </row>
    <row r="19" spans="3:23" s="75" customFormat="1" ht="18.75" x14ac:dyDescent="0.3">
      <c r="C19" s="76"/>
      <c r="D19" s="77" t="s">
        <v>172</v>
      </c>
      <c r="G19" s="78"/>
      <c r="H19" s="78"/>
      <c r="I19" s="79"/>
      <c r="J19" s="78"/>
      <c r="K19" s="78"/>
      <c r="L19" s="78"/>
      <c r="M19" s="78"/>
      <c r="N19" s="80"/>
      <c r="O19" s="81"/>
      <c r="P19" s="82"/>
      <c r="Q19" s="83"/>
      <c r="R19" s="84"/>
      <c r="U19" s="78"/>
      <c r="W19" s="76"/>
    </row>
  </sheetData>
  <sortState xmlns:xlrd2="http://schemas.microsoft.com/office/spreadsheetml/2017/richdata2" ref="A3:BL8">
    <sortCondition ref="A3:A8"/>
  </sortState>
  <conditionalFormatting sqref="A7:AM7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Commercial ECF</vt:lpstr>
      <vt:lpstr>2025 Industrial ECF</vt:lpstr>
    </vt:vector>
  </TitlesOfParts>
  <Company>Saginaw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Grimshaw, Herbert</dc:creator>
  <cp:lastModifiedBy>Fowler, Nathan</cp:lastModifiedBy>
  <dcterms:created xsi:type="dcterms:W3CDTF">2025-11-10T19:45:01Z</dcterms:created>
  <dcterms:modified xsi:type="dcterms:W3CDTF">2026-01-15T17:12:12Z</dcterms:modified>
</cp:coreProperties>
</file>